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_Мероприятия" sheetId="1" r:id="rId1"/>
    <sheet name="ПояснительнаяЗаписка" sheetId="2" r:id="rId2"/>
  </sheets>
  <definedNames>
    <definedName name="_xlnm.Print_Area" localSheetId="1">'ПояснительнаяЗаписка'!$A$1:$I$218</definedName>
    <definedName name="_xlnm.Print_Area" localSheetId="0">'Приложение1_Мероприятия'!$A$1:$L$92</definedName>
  </definedNames>
  <calcPr fullCalcOnLoad="1"/>
</workbook>
</file>

<file path=xl/comments1.xml><?xml version="1.0" encoding="utf-8"?>
<comments xmlns="http://schemas.openxmlformats.org/spreadsheetml/2006/main">
  <authors>
    <author>Соколов</author>
  </authors>
  <commentList>
    <comment ref="L73" authorId="0">
      <text>
        <r>
          <rPr>
            <b/>
            <sz val="8"/>
            <rFont val="Tahoma"/>
            <family val="0"/>
          </rPr>
          <t>Соколов:</t>
        </r>
        <r>
          <rPr>
            <sz val="8"/>
            <rFont val="Tahoma"/>
            <family val="0"/>
          </rPr>
          <t xml:space="preserve">
10 кап. Рем. ПТВМ 30-М
0,11 - ППУ
0,129 ППУ Отопление
3,256 ППУ ГВС</t>
        </r>
      </text>
    </comment>
  </commentList>
</comments>
</file>

<file path=xl/comments2.xml><?xml version="1.0" encoding="utf-8"?>
<comments xmlns="http://schemas.openxmlformats.org/spreadsheetml/2006/main">
  <authors>
    <author>Николай</author>
  </authors>
  <commentList>
    <comment ref="F87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939х4 подьезда =3756х 6 этажей=22536
466х2 подьезда= 932х2 этаж=1864
итого 24400 лестн.клеток</t>
        </r>
      </text>
    </comment>
    <comment ref="H87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939х4 подьезд х6этаж х 4 квартиры= 90144
466 х2 под. Х2 этаж х4 квартир=7456
итого 97600</t>
        </r>
      </text>
    </comment>
    <comment ref="G138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939х4подъезд=3756
446х2подъезд=932
итого</t>
        </r>
      </text>
    </comment>
    <comment ref="E158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90% от общего количества МКД</t>
        </r>
      </text>
    </comment>
    <comment ref="E159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85% от общего кол-ва МКД
</t>
        </r>
      </text>
    </comment>
    <comment ref="E160" authorId="0">
      <text>
        <r>
          <rPr>
            <b/>
            <sz val="9"/>
            <rFont val="Tahoma"/>
            <family val="0"/>
          </rPr>
          <t>Николай:</t>
        </r>
        <r>
          <rPr>
            <sz val="9"/>
            <rFont val="Tahoma"/>
            <family val="0"/>
          </rPr>
          <t xml:space="preserve">
95% от общего кол-ва МКД</t>
        </r>
      </text>
    </comment>
    <comment ref="G16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<sst xmlns="http://schemas.openxmlformats.org/spreadsheetml/2006/main" count="497" uniqueCount="272">
  <si>
    <t>Ориентировочная стоиомсть замены одной лампочки</t>
  </si>
  <si>
    <t>ИТОГО Затрат на замену ламп накаливания</t>
  </si>
  <si>
    <t>2.1.  Проведение энергетических обследований:</t>
  </si>
  <si>
    <t xml:space="preserve">3. Энергосберегающие мероприятия в жилищной сфере    </t>
  </si>
  <si>
    <t>3.4  Проведение энергетического обследования многоквартирных жилых домов</t>
  </si>
  <si>
    <t>Общее количество жилых домов</t>
  </si>
  <si>
    <t>Ориентировочная стоимость энергетического обследования</t>
  </si>
  <si>
    <t>домов</t>
  </si>
  <si>
    <t>Всего финансовые потребности на проведение обеследований:</t>
  </si>
  <si>
    <t>%</t>
  </si>
  <si>
    <t>Процент жилищного фонда, находящегося в мун. собственности в 2011 г</t>
  </si>
  <si>
    <t>Процент жилищного фонда, находящегося в мун. собственности в 2012 г</t>
  </si>
  <si>
    <t>Процент жилищного фонда, находящегося в мун. собственности в 2013 г</t>
  </si>
  <si>
    <t>Процент жилищного фонда, находящегося в мун. собственности в 2014 г</t>
  </si>
  <si>
    <t xml:space="preserve">Проведение работ по термореновации многоквартирных жилых домов при проведении капитального ремонта </t>
  </si>
  <si>
    <t xml:space="preserve">3.7. Проведение работ по термореновации многоквартирных жилых домов при проведении капитального ремонта </t>
  </si>
  <si>
    <t>К данным работам следует относить работы с общим имуществом собственников:</t>
  </si>
  <si>
    <t xml:space="preserve">  - замена оконных перекрытий на лестничных площадках</t>
  </si>
  <si>
    <t xml:space="preserve">  - устройство доводчиков на входные двери</t>
  </si>
  <si>
    <t xml:space="preserve">  - устройство регуляторов подачи теплоносителя в приборы отопления</t>
  </si>
  <si>
    <t xml:space="preserve">  - утепление межпанельных швов</t>
  </si>
  <si>
    <t>дом</t>
  </si>
  <si>
    <t>мероприятия по энергосбережению</t>
  </si>
  <si>
    <t>Тогда общее количество оконных перекрытий на замену:</t>
  </si>
  <si>
    <t>коэф</t>
  </si>
  <si>
    <t>Ориентировочная стоимость одного окна</t>
  </si>
  <si>
    <t>Всего на замену окон</t>
  </si>
  <si>
    <t>Утепление дверных проемов и устройство доводчиков</t>
  </si>
  <si>
    <t>стоимость утепления одной двери и установка доводчика</t>
  </si>
  <si>
    <t>Устройство регуляторов подачи теполоносителя в приборы отопления</t>
  </si>
  <si>
    <t>Общее количество квартир</t>
  </si>
  <si>
    <t>среднее значение приборов отопления в квартире</t>
  </si>
  <si>
    <t>общая потребность в утройстве регуляторов</t>
  </si>
  <si>
    <t>ориентировочная стоиомсть работ по устройству регулятора</t>
  </si>
  <si>
    <t>всего затрат на устройство регуляторов</t>
  </si>
  <si>
    <t>Всего многоквартирных жилых домов</t>
  </si>
  <si>
    <t>Всего на проведение работ по термореновации</t>
  </si>
  <si>
    <t>Ориентировоч ст-сть работ по утеплению швов на одном доме</t>
  </si>
  <si>
    <t>Общая потребность на утепление швов</t>
  </si>
  <si>
    <t xml:space="preserve">  - Восстановление теплоизоляции трубопроводов </t>
  </si>
  <si>
    <t>Ориентировоч ст-сть работ по восстановлению изоляции</t>
  </si>
  <si>
    <t>Общая потребность на восстановление изоляции</t>
  </si>
  <si>
    <t>Общая потребность в установке систем автоматического регулирования</t>
  </si>
  <si>
    <t>Для расчета потребности примим, что замене подлежат 80% ламп в местах общего пользования</t>
  </si>
  <si>
    <t>и в 50 % случаях следуют заменть на энергоэффективную лампу и в 50% следует установить</t>
  </si>
  <si>
    <t>автоматическое управление системы освещения</t>
  </si>
  <si>
    <t>3.9. Замена ламп накаливания энергосберегающими и установка систем автоматического управления  освещением в местах общего пользования в многоквартирных домах</t>
  </si>
  <si>
    <t>Общая потребность в замене ламп накаливания на энергоэффективные</t>
  </si>
  <si>
    <t>Ориентировочная стоиомсть устройства системы регулирования</t>
  </si>
  <si>
    <t>Общие финансовые потребности</t>
  </si>
  <si>
    <t>Устройство приподъездного светодиодного освещения</t>
  </si>
  <si>
    <t>Ориентировочная стоимость монтажных работ</t>
  </si>
  <si>
    <t>3.10 Установка общедомовых узлов учета, диспетчеризация</t>
  </si>
  <si>
    <t>Общая потребность в устройстве узлов учета тепловой энергии</t>
  </si>
  <si>
    <t>Общая потребность в устройстве узлов учета горячей воды</t>
  </si>
  <si>
    <t>Общая потребность в устройстве узлов учета холодной воды</t>
  </si>
  <si>
    <t>Ориентировочная стоимость работ по узлу учета:</t>
  </si>
  <si>
    <t xml:space="preserve">  -- тепловой энергии на отопление</t>
  </si>
  <si>
    <t xml:space="preserve">  -- горячей воды</t>
  </si>
  <si>
    <t xml:space="preserve">  -- холодной воды</t>
  </si>
  <si>
    <t>Итого затрат на устройство узлов учета и диспетчеризации</t>
  </si>
  <si>
    <t>Всего домов с центральным отоплением</t>
  </si>
  <si>
    <t xml:space="preserve">  - с центральным отоплением</t>
  </si>
  <si>
    <t xml:space="preserve">  - с центральным горячим водоснабженим</t>
  </si>
  <si>
    <t xml:space="preserve">  - с централизованным водоснабжением</t>
  </si>
  <si>
    <t>отоплению</t>
  </si>
  <si>
    <t>В рамках реализации Федерального закона №185-ФЗ будет установлено узлов учета по</t>
  </si>
  <si>
    <t>горячей воде</t>
  </si>
  <si>
    <t>холодной воде</t>
  </si>
  <si>
    <t>Электроснабжение</t>
  </si>
  <si>
    <t>Общая потребность в устройстве узлов учета электроэнергии</t>
  </si>
  <si>
    <t xml:space="preserve">  -- электрической энергии</t>
  </si>
  <si>
    <t>Процент жилищного фонда, находящегося в мун. собственности в 2010 г</t>
  </si>
  <si>
    <t xml:space="preserve">В 2010 году предполагается реализовать </t>
  </si>
  <si>
    <t>в 2011 году предполагается реализовать</t>
  </si>
  <si>
    <t>ежеквартально</t>
  </si>
  <si>
    <t>до 01.01.2011</t>
  </si>
  <si>
    <t>Для расчетов примем что четверть оконных и дверных заполнений необходимо проводить</t>
  </si>
  <si>
    <t>Организация управления бесхозяйными объектами недвижимого имущества, используемыми для передачи энергетических ресурсов, с момента выявления таких объектов, в том числе определению источника компенсации возникающих при их эксплуатации нормативных потерь энергетических ресурсов</t>
  </si>
  <si>
    <t>МП г.Пскова "Псковские тепловые сети"</t>
  </si>
  <si>
    <t>Управление городского хозяйства</t>
  </si>
  <si>
    <t>бюджет г.Пскова</t>
  </si>
  <si>
    <t>Программа энергосбережения по Муниципальному предприятию города Пскова "Псковские тепловые сети",
в том числе:</t>
  </si>
  <si>
    <t>МП "Псковские тепловые сети"</t>
  </si>
  <si>
    <t xml:space="preserve">  - использование установок совместной выработки тепловой и электрической энергии;</t>
  </si>
  <si>
    <t>МП г.Пскова "Псковские тепловые сети", МП г.Пскова "Горводоканал", ПО ЦЭС филиала ОАО "МРСК Северо-Запада" "Псковэнерго", ОАО "Псковоблгаз"</t>
  </si>
  <si>
    <t>Программа энергосбережения по Муниципальному предприятию города Пскова "Горводоканал",
в том числе:</t>
  </si>
  <si>
    <t>МП г.Пскова "Горводоканал"</t>
  </si>
  <si>
    <t xml:space="preserve">  - установка регулируемого привода в системах водоснабжения и водоотведения, внедрение частотно-регулируемого привода электродвигателей насосного оборудования, работающего с переменной нагрузкой</t>
  </si>
  <si>
    <t xml:space="preserve">  - модернизация котельных с использованием энергоэффективного оборудования с высоким коэффициентом полезного действия, строительство котельных с использованием энергоэффективных технологий с высоким коэффициентом полезного действия;</t>
  </si>
  <si>
    <t xml:space="preserve">  - внедрение систем автоматизации работы и загрузки котлов, общекотельного и вспомогательного оборудования, автоматизация отпуска тепловой энергии потребителям;</t>
  </si>
  <si>
    <t xml:space="preserve">  - снижение энергопотребления на собственные нужды котельных;</t>
  </si>
  <si>
    <t xml:space="preserve">  - строительство тепловых сетей с использованием энергоэффективных технологий, замена тепловых сетей с использованием энергоэффективного оборудования, применение эффективных технологий по тепловой изоляции вновь строящихся тепловых сетей при восстановлении разрушенной тепловой изоляции;</t>
  </si>
  <si>
    <t xml:space="preserve">  - использование телекоммуникационных систем централизованного технологического управления системами теплоснабжения;</t>
  </si>
  <si>
    <t xml:space="preserve">   - установка регулируемого привода в системах водоснабжения и водоотведения, внедрение частотно-регулируемого привода электродвигателей тягодутьевых машин и насосного оборудования, работающего с переменной нагрузкой;</t>
  </si>
  <si>
    <t xml:space="preserve">   - мероприятия по сокращению объемов электрической энергии, используемой при передаче (транспортировке) воды;</t>
  </si>
  <si>
    <t>проведение мероприятий по повышению энергетической эффективности объектов наружного освещения, в том числе направленных на замену светильников уличного освещения на энергоффективные; замену неизолированных проводов на самонесущие изолированные провода, кабельные линии; установку светодиодных ламп</t>
  </si>
  <si>
    <t xml:space="preserve">   - мероприятия по сокращению объемов электрической энергии, используемой при передаче (транспортировке) воды</t>
  </si>
  <si>
    <t>Наименование мероприятия</t>
  </si>
  <si>
    <t xml:space="preserve">Исполнитель   </t>
  </si>
  <si>
    <t xml:space="preserve">Управление по организации содержания жилищного фонда, управляющие организации </t>
  </si>
  <si>
    <t xml:space="preserve"> -  бюджет г.Пскова</t>
  </si>
  <si>
    <t>Выявление бесхозяйных объектов недвижимого имущества, используемых для передачи энергетических ресурсов, организация постановки таких объектов на учёт в качестве бесхозяйного имущества и затем признание права муниципальной собственности на такие объекты</t>
  </si>
  <si>
    <t>Проведение энергетических обследований зданий, строений, сооружений (сбор и анализ информации об энергопотреблении зданий, строений, сооружений, в том числе их ранжирование по удельному энергопотреблению и очередности проведения мероприятий по энергосбережению)</t>
  </si>
  <si>
    <t>оснащение зданий, строений, сооружений приборами учета используемых энергетических ресурсов финансируемых за счет бюджета г.Пскова</t>
  </si>
  <si>
    <t>2.4.</t>
  </si>
  <si>
    <t xml:space="preserve"> Замена ламп накаливания на энергосберегающие и установку систем автоматического  управления освещением в бюджетных учреждениях, финансируемых за счет средств бюджета г.Пскова           </t>
  </si>
  <si>
    <t>комитет по управлению муниципальным имуществом, УГХ, организации коммунального комплекса</t>
  </si>
  <si>
    <t>всего</t>
  </si>
  <si>
    <t xml:space="preserve">1. Организационные, технические и нормативно-правовые основы энергосбережения                  </t>
  </si>
  <si>
    <t>1.1.</t>
  </si>
  <si>
    <t xml:space="preserve">-  </t>
  </si>
  <si>
    <t>1.2.</t>
  </si>
  <si>
    <t xml:space="preserve">2. Энергосберегающие мероприятия в бюджетной сфере                                             </t>
  </si>
  <si>
    <t>2.1.</t>
  </si>
  <si>
    <t xml:space="preserve">-//- </t>
  </si>
  <si>
    <t xml:space="preserve">ИТОГО по разделу 2      </t>
  </si>
  <si>
    <t xml:space="preserve">3. Энергосберегающие мероприятия в жилищной сфере                                              </t>
  </si>
  <si>
    <t>3.1.</t>
  </si>
  <si>
    <t>3.2.</t>
  </si>
  <si>
    <t>3.3.</t>
  </si>
  <si>
    <t>3.4.</t>
  </si>
  <si>
    <t xml:space="preserve">ИТОГО по разделу 3      </t>
  </si>
  <si>
    <t xml:space="preserve">4. Энергосберегающие мероприятия в коммунальной и производственной сферах                      </t>
  </si>
  <si>
    <t>4.1.</t>
  </si>
  <si>
    <t>4.2.</t>
  </si>
  <si>
    <t xml:space="preserve">ИТОГО по разделу 4      </t>
  </si>
  <si>
    <t xml:space="preserve">Подготовка    информационного  материала о простейших  технических решениях   энергосбережения в быту  в средства массовой   информации        </t>
  </si>
  <si>
    <t>2010 год</t>
  </si>
  <si>
    <t>2010 - 2014 годы</t>
  </si>
  <si>
    <t>Всего</t>
  </si>
  <si>
    <t>внебюджетные источники</t>
  </si>
  <si>
    <t>Итого по разделу 1:</t>
  </si>
  <si>
    <t xml:space="preserve"> Проведение энергетического обследования многоквартирных жилых домов</t>
  </si>
  <si>
    <t>2011 - 2014 годы</t>
  </si>
  <si>
    <t>Замена ламп накаливания энергосберегающими и установка систем автоматического управления  освещением в местах общего пользования в многоквартирных домах</t>
  </si>
  <si>
    <t>2011 -2014 годы</t>
  </si>
  <si>
    <t xml:space="preserve">N п/п  </t>
  </si>
  <si>
    <t>Источник финансирования</t>
  </si>
  <si>
    <t>-</t>
  </si>
  <si>
    <t>3.5.</t>
  </si>
  <si>
    <t>Собственники помещений в МКД</t>
  </si>
  <si>
    <t>Средства Фонда из Федерального бюджета (ФЗ-185)</t>
  </si>
  <si>
    <t>Объем финансирования, в том  числе по годам (млн.руб) *</t>
  </si>
  <si>
    <t>Процент жилищного фонда, находящегося в муниципальной собственности, %</t>
  </si>
  <si>
    <t>т.р.</t>
  </si>
  <si>
    <t>шт</t>
  </si>
  <si>
    <t>4.3.</t>
  </si>
  <si>
    <t>4.4.</t>
  </si>
  <si>
    <t>4.5.</t>
  </si>
  <si>
    <t>Программы энергосбережения прочих организаций коммунального комплекса</t>
  </si>
  <si>
    <t>ОКК</t>
  </si>
  <si>
    <t>2010-2011 годы</t>
  </si>
  <si>
    <t xml:space="preserve">Проведение работ по регулированию автоматизации учета и контроля потребления энергии, воды и природного газа в многоквартирных  жилых домах (в том числе устройство узлов учета)         </t>
  </si>
  <si>
    <t>4.6.</t>
  </si>
  <si>
    <t>2.5.</t>
  </si>
  <si>
    <t>2.6.</t>
  </si>
  <si>
    <t>Организации с участием муниципального образования</t>
  </si>
  <si>
    <t>Мероприятия, направленные на установление целевых показателей повышения эффективности использования энергетических ресурсов в жилищном фонде</t>
  </si>
  <si>
    <t>Ранжирование многоквартирных домов по уровню энергоэффективности, выявление многоквартирных домов, требующих реализации первоочередных мер по повышению энергоэффективности</t>
  </si>
  <si>
    <t>3.6.</t>
  </si>
  <si>
    <t>Мероприятия, обеспечивающие распространение информации об установленных законодательством об энергосбережении и повышении энергетической эффективности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информирование жителей о возможных типовых решениях повышения энергетической эффективности и энергосбережения (использование энергосберегающих ламп, приборов учета, более экономичных бытовых приборов, утепление и т.д.), пропаганду реализации мер, направленных на снижение пикового потребления электрической энергии населением</t>
  </si>
  <si>
    <t>2010-2014 годы</t>
  </si>
  <si>
    <t>Управляющие организации, ТСЖ</t>
  </si>
  <si>
    <t xml:space="preserve"> Разработка технико-экономических обоснований на внедрение энергосберегающих мероприятий</t>
  </si>
  <si>
    <t>Содействие привлечению частных инвестиций, в том числе в рамках реализации энергосервисных договоров</t>
  </si>
  <si>
    <t>3.7.</t>
  </si>
  <si>
    <t>3.8.</t>
  </si>
  <si>
    <t>Размещение на фасадах многоквартирных домов указателей классов их энергетической эффективности</t>
  </si>
  <si>
    <t>3.9.</t>
  </si>
  <si>
    <t>3.10.</t>
  </si>
  <si>
    <t xml:space="preserve"> 3.11</t>
  </si>
  <si>
    <t>Прочие мероприятия</t>
  </si>
  <si>
    <t>4.7.</t>
  </si>
  <si>
    <t>4.8.</t>
  </si>
  <si>
    <t>4.9.</t>
  </si>
  <si>
    <t>анализ договоров электро-, тепло-, газо- и водоснабжения жилых многоквартирных домов на предмет выявления положений договоров, препятствующих реализации мер по повышению энергетической эффективности</t>
  </si>
  <si>
    <t>переход на когенерацию электрической и тепловой энергии</t>
  </si>
  <si>
    <t>оптимизация режимов работы энергоисточников, количества котельных и их установленной мощности с учетом корректировок схем энергоснабжения и местных условий</t>
  </si>
  <si>
    <t>4.10.</t>
  </si>
  <si>
    <t>4.11.</t>
  </si>
  <si>
    <t>ресурососнабжающие организации</t>
  </si>
  <si>
    <t>Обеспечение снижения потребления ресурсов на 15% с ежегодным снижением на 3% в год</t>
  </si>
  <si>
    <t>разработка программ по энергосбережению и повышению энергетической эффективности</t>
  </si>
  <si>
    <t>2011 год</t>
  </si>
  <si>
    <t>Оснащение приборами учета объектов, которыми осуществляется производство, передача и потребление энергетических ресурсов</t>
  </si>
  <si>
    <t>проведение энергетического аудита (энергетичеого обследования)</t>
  </si>
  <si>
    <t xml:space="preserve">Энергосберегающие мероприятия в бюджетной сфере       </t>
  </si>
  <si>
    <t>тыс. рублей</t>
  </si>
  <si>
    <t>штук</t>
  </si>
  <si>
    <t>Ориентировочная стоиомсть  энергетического обследования</t>
  </si>
  <si>
    <t>т. рублей</t>
  </si>
  <si>
    <t xml:space="preserve">   - отдельностоящего здания (школы,  детского сада) составляет:</t>
  </si>
  <si>
    <t xml:space="preserve">    - встроенного помещения в жилой дом составляет :</t>
  </si>
  <si>
    <t>Итого общая потребность в финансировании энергетических обследований</t>
  </si>
  <si>
    <t xml:space="preserve">  - по встроенным помещения:</t>
  </si>
  <si>
    <t xml:space="preserve">  - по отдельностоящим зданиям:</t>
  </si>
  <si>
    <t>ИТОГО по Энергетическим обследованиям</t>
  </si>
  <si>
    <t>первое энергетическое обследование должно быть проведено до 31 декабря 2012 года</t>
  </si>
  <si>
    <t xml:space="preserve">Общая потребность в замене ламп накаливания составляет </t>
  </si>
  <si>
    <t>шт.</t>
  </si>
  <si>
    <t>Приложение 1</t>
  </si>
  <si>
    <t>Перечень мероприятий долгосрочной целевой программы 
«Энергосбережение и повышение энергоэффективности в муниципальном образовании «Город Псков» на 2010-2015 годы и на перспективу до 2020 года»</t>
  </si>
  <si>
    <t>к долгосрочной целевой программе «Энергосбережение и повышение энергоэффективности в муниципальном образовании «Город Псков» на 2010-2015 годы и на перспективу до 2020 года»</t>
  </si>
  <si>
    <t>2010 - 2015 годы</t>
  </si>
  <si>
    <t>2.2.</t>
  </si>
  <si>
    <t>2.3.</t>
  </si>
  <si>
    <t>Управление по организации содержания жилищного фонда</t>
  </si>
  <si>
    <t>Управляющие организации, Управление по организации содержания жилищного фонда</t>
  </si>
  <si>
    <t>Управляющие организации, ТСЖ, Управление по организации содержания жилищного фонда</t>
  </si>
  <si>
    <t xml:space="preserve"> -  бюджет города Пскова</t>
  </si>
  <si>
    <t xml:space="preserve">  3.12</t>
  </si>
  <si>
    <t>Проведение работ по установке  приборов учета тепловой энергии, горячего и холодного водоснабжения, электрической энергии  и природного газа в многоквартирных жилых домах. (реализация в рамках муниципальной адресной программы "Капитальный ремонт многоквартирных жилых домов в границах муниципального образования городского округа - город Пскова ") (Федеральный закон №185-ФЗ)</t>
  </si>
  <si>
    <t>Пояснительная записка
по расчету потребности в финансировании мероприятий муниципальной целевой
программы «Энергосбережение и повышение энергоэффективности в муниципальном образовании «Город Псков» на 2010-2015 годы и на перспективу до 2020 года»</t>
  </si>
  <si>
    <t>Отдельностоящих муниципальных зданий:</t>
  </si>
  <si>
    <t>Встроенных муниципальных помещений:</t>
  </si>
  <si>
    <t>Всего многоквартирных панельных и крпичных жилых домов</t>
  </si>
  <si>
    <t>Количество домов на которых необходиомо утепление швов (примем 10% от общего числа)</t>
  </si>
  <si>
    <t>Количество домов на которых необходиомо восстановить теплоизоляцию (примем 20% от общ. Числа)</t>
  </si>
  <si>
    <t>ВСЕГО   по Программе</t>
  </si>
  <si>
    <t>1.3.</t>
  </si>
  <si>
    <t>2015 год</t>
  </si>
  <si>
    <t>Разработка регламента утилизации компактных люминисцентынх ламп (ртутьсодержащие энергосберегающие лампы)</t>
  </si>
  <si>
    <t>Комитет социально-экономического развития и потребительского рынка</t>
  </si>
  <si>
    <t>Прочие мероприятия в бюджетных организациях (определиться после проведения энергетических обследований)</t>
  </si>
  <si>
    <t>Управляющие организации, ТСЖ, ЖСК; Администрация города Пскова в части софинансирования в доле по муниципальному фонду</t>
  </si>
  <si>
    <t>Управляющие организации, ТСЖ Администрация города Пскова в части софинансирования в доле по муниципальному фонду</t>
  </si>
  <si>
    <t>Управляющие организации, ТСЖ; Администрация города Пскова в части софинансирования в доле по муниципальному фонду</t>
  </si>
  <si>
    <t>* - объём финансирования по программе корректируется ежегодно после принятия  бюджета на очередной финансовый год и на плановый период</t>
  </si>
  <si>
    <t>Срок реализации в соответствии с стребованиями фед. зак. №261-ФЗ</t>
  </si>
  <si>
    <t>Разработка программы по энергосбережению и повышению энергетической эффективности на 2016-2020 годы</t>
  </si>
  <si>
    <t>Глава Администрации города Пскова</t>
  </si>
  <si>
    <t>Я.В.Лузин</t>
  </si>
  <si>
    <t>2011 годы</t>
  </si>
  <si>
    <t>Профильные комитеты и управления Администрации города Пскова,  муниципальные учреждения</t>
  </si>
  <si>
    <t>Администрация г.Пскова, Профильные комитеты и управления Администрации города Пскова,  муниципальные учреждения</t>
  </si>
  <si>
    <t>Профильные комитеты и управления Администрации города Пскова, муниципальные учреждения</t>
  </si>
  <si>
    <t xml:space="preserve">2.3 Замена ламп накаливания на энергосберегающие и установку систем автоматического  управления освещением </t>
  </si>
  <si>
    <t>По данным МП "Псковские тепловые сети"общая потребность в финансировании  мероприятий по оснащению:</t>
  </si>
  <si>
    <t xml:space="preserve">   - отдельностоящих объектов  муниципальной собтвенности узлами учета по горячей воде и отоплению </t>
  </si>
  <si>
    <t xml:space="preserve"> с тепловой  нагрузкой более 0,2 Гкал/час составляет:</t>
  </si>
  <si>
    <t>Управление образования</t>
  </si>
  <si>
    <t>руб.</t>
  </si>
  <si>
    <t>Комитет по физической культуре
спорту и делам молодежи</t>
  </si>
  <si>
    <t>Комитет культуры</t>
  </si>
  <si>
    <t>Комитет по здравоохранению</t>
  </si>
  <si>
    <t>Прочие</t>
  </si>
  <si>
    <t>ИТОГО</t>
  </si>
  <si>
    <t xml:space="preserve">   - встроенных помещений :</t>
  </si>
  <si>
    <t>ВСЕГО</t>
  </si>
  <si>
    <t xml:space="preserve">По данным МП "Горводоканал" общая потребность в финансировании  мероприятий по: </t>
  </si>
  <si>
    <t xml:space="preserve">   - оснащению узлами учета отдельностоящих муниципальных зданий </t>
  </si>
  <si>
    <t>2.2. Оснащение зданий, строений, сооружений муниципальной собственности приборами учета потребления коммунальных ресурсов</t>
  </si>
  <si>
    <t>Управление городского хозяйства,  ОАО "МРСК Северо-Запада" "Псковэнерго" Производственное отделение "Центральные электрические сети"</t>
  </si>
  <si>
    <t>Потребность в бюджетных средствах  в  2011</t>
  </si>
  <si>
    <t>Потребность в бюджетных средствах в  2012</t>
  </si>
  <si>
    <t>Потребность в бюджетных средствах  в  2013</t>
  </si>
  <si>
    <t>Потребность в бюджетных средствах в  2014</t>
  </si>
  <si>
    <t>Потребность в бюджетных средствах в  2010</t>
  </si>
  <si>
    <t>Потребность в бюджетных средствах в  2011</t>
  </si>
  <si>
    <t>в том числе по годам:</t>
  </si>
  <si>
    <t>2010-2015 годы</t>
  </si>
  <si>
    <t>2011  год</t>
  </si>
  <si>
    <t>2010-2012 годы</t>
  </si>
  <si>
    <t>2010-2015  годы</t>
  </si>
  <si>
    <t xml:space="preserve">4. Энергосберегающие мероприятия в коммунальной и производственной сферах                    </t>
  </si>
  <si>
    <t>4.1. мероприятия по выявлению бесхозяйных объектов недвижимого имущества, используемых для передачи энергетических ресурсов, организации постановки таких объектов на учёт в качестве бесхозяйного имущества и затем признанию права муниципальной собственности на такие объекты</t>
  </si>
  <si>
    <t xml:space="preserve">Сети – 120 км </t>
  </si>
  <si>
    <t>Требуемые затраты  на инвентаризацию – 3 000 тыс.руб</t>
  </si>
  <si>
    <t>Требуемые затраты  на инвентаризацию – 1 000 тыс.руб</t>
  </si>
  <si>
    <t>Здания и сооружения ориентировочно 25 объектов</t>
  </si>
  <si>
    <t>Итого затраты по мероприятию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</si>
</sst>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0"/>
    <numFmt numFmtId="180" formatCode="0.00000"/>
    <numFmt numFmtId="181" formatCode="0.0000000"/>
    <numFmt numFmtId="182" formatCode="0.000%"/>
    <numFmt numFmtId="183" formatCode="0.0000%"/>
    <numFmt numFmtId="184" formatCode="_-* #,##0.000_р_._-;\-* #,##0.000_р_._-;_-* &quot;-&quot;???_р_._-;_-@_-"/>
    <numFmt numFmtId="185" formatCode="[$-FC19]d\ mmmm\ yyyy\ &quot;г.&quot;"/>
    <numFmt numFmtId="186" formatCode="#,##0.0"/>
    <numFmt numFmtId="187" formatCode="#,##0.00&quot;р.&quot;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_р_._-;\-* #,##0.0000_р_._-;_-* &quot;-&quot;???_р_._-;_-@_-"/>
    <numFmt numFmtId="193" formatCode="_-* #,##0.00000_р_._-;\-* #,##0.00000_р_._-;_-* &quot;-&quot;???_р_._-;_-@_-"/>
    <numFmt numFmtId="194" formatCode="_-* #,##0.000000_р_._-;\-* #,##0.000000_р_._-;_-* &quot;-&quot;???_р_._-;_-@_-"/>
    <numFmt numFmtId="195" formatCode="_-* #,##0.00_р_._-;\-* #,##0.00_р_._-;_-* &quot;-&quot;???_р_._-;_-@_-"/>
    <numFmt numFmtId="196" formatCode="_-* #,##0.0_р_._-;\-* #,##0.0_р_._-;_-* &quot;-&quot;???_р_._-;_-@_-"/>
    <numFmt numFmtId="197" formatCode="#,##0.000"/>
    <numFmt numFmtId="198" formatCode="_-* #,##0_р_._-;\-* #,##0_р_._-;_-* &quot;-&quot;??_р_._-;_-@_-"/>
    <numFmt numFmtId="199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8"/>
      <name val="Times New Roman"/>
      <family val="1"/>
    </font>
    <font>
      <sz val="14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10" fontId="1" fillId="0" borderId="10" xfId="0" applyNumberFormat="1" applyFont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10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25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186" fontId="0" fillId="24" borderId="0" xfId="0" applyNumberFormat="1" applyFill="1" applyBorder="1" applyAlignment="1">
      <alignment/>
    </xf>
    <xf numFmtId="16" fontId="1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86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 wrapText="1"/>
    </xf>
    <xf numFmtId="186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4" fontId="1" fillId="25" borderId="1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4" fontId="29" fillId="0" borderId="10" xfId="0" applyNumberFormat="1" applyFont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41" fontId="0" fillId="0" borderId="0" xfId="0" applyNumberForma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184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1" fontId="0" fillId="0" borderId="0" xfId="0" applyNumberFormat="1" applyAlignment="1">
      <alignment/>
    </xf>
    <xf numFmtId="0" fontId="39" fillId="0" borderId="16" xfId="0" applyFont="1" applyBorder="1" applyAlignment="1">
      <alignment horizontal="left" vertical="center"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/>
    </xf>
    <xf numFmtId="171" fontId="0" fillId="0" borderId="17" xfId="60" applyBorder="1" applyAlignment="1">
      <alignment/>
    </xf>
    <xf numFmtId="0" fontId="0" fillId="0" borderId="17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/>
    </xf>
    <xf numFmtId="171" fontId="0" fillId="0" borderId="20" xfId="6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171" fontId="0" fillId="0" borderId="23" xfId="6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197" fontId="5" fillId="0" borderId="25" xfId="0" applyNumberFormat="1" applyFont="1" applyBorder="1" applyAlignment="1">
      <alignment/>
    </xf>
    <xf numFmtId="171" fontId="5" fillId="0" borderId="23" xfId="60" applyFont="1" applyBorder="1" applyAlignment="1">
      <alignment/>
    </xf>
    <xf numFmtId="0" fontId="0" fillId="0" borderId="24" xfId="0" applyBorder="1" applyAlignment="1">
      <alignment/>
    </xf>
    <xf numFmtId="186" fontId="5" fillId="0" borderId="0" xfId="0" applyNumberFormat="1" applyFont="1" applyBorder="1" applyAlignment="1">
      <alignment/>
    </xf>
    <xf numFmtId="0" fontId="39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1" fontId="0" fillId="0" borderId="28" xfId="6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71" fontId="5" fillId="0" borderId="28" xfId="60" applyFont="1" applyBorder="1" applyAlignment="1">
      <alignment/>
    </xf>
    <xf numFmtId="0" fontId="5" fillId="0" borderId="29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1" fontId="5" fillId="0" borderId="0" xfId="60" applyFont="1" applyBorder="1" applyAlignment="1">
      <alignment/>
    </xf>
    <xf numFmtId="0" fontId="5" fillId="0" borderId="27" xfId="0" applyFont="1" applyBorder="1" applyAlignment="1">
      <alignment/>
    </xf>
    <xf numFmtId="171" fontId="41" fillId="0" borderId="30" xfId="6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171" fontId="0" fillId="0" borderId="0" xfId="60" applyFont="1" applyBorder="1" applyAlignment="1">
      <alignment/>
    </xf>
    <xf numFmtId="4" fontId="0" fillId="0" borderId="16" xfId="0" applyNumberFormat="1" applyBorder="1" applyAlignment="1">
      <alignment/>
    </xf>
    <xf numFmtId="197" fontId="5" fillId="0" borderId="26" xfId="0" applyNumberFormat="1" applyFont="1" applyBorder="1" applyAlignment="1">
      <alignment/>
    </xf>
    <xf numFmtId="171" fontId="5" fillId="0" borderId="24" xfId="60" applyFont="1" applyBorder="1" applyAlignment="1">
      <alignment/>
    </xf>
    <xf numFmtId="0" fontId="0" fillId="0" borderId="19" xfId="0" applyBorder="1" applyAlignment="1">
      <alignment/>
    </xf>
    <xf numFmtId="171" fontId="0" fillId="0" borderId="17" xfId="60" applyFont="1" applyBorder="1" applyAlignment="1">
      <alignment/>
    </xf>
    <xf numFmtId="0" fontId="0" fillId="0" borderId="17" xfId="0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171" fontId="5" fillId="0" borderId="27" xfId="60" applyFont="1" applyBorder="1" applyAlignment="1">
      <alignment/>
    </xf>
    <xf numFmtId="0" fontId="5" fillId="0" borderId="28" xfId="0" applyFont="1" applyBorder="1" applyAlignment="1">
      <alignment/>
    </xf>
    <xf numFmtId="171" fontId="41" fillId="0" borderId="27" xfId="6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4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9" fillId="0" borderId="36" xfId="0" applyFont="1" applyBorder="1" applyAlignment="1">
      <alignment horizontal="left" vertical="top"/>
    </xf>
    <xf numFmtId="0" fontId="29" fillId="0" borderId="37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1" fillId="0" borderId="43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0" fillId="0" borderId="44" xfId="0" applyFill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30" fillId="0" borderId="36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40" fillId="0" borderId="2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="70" zoomScaleSheetLayoutView="70" zoomScalePageLayoutView="0" workbookViewId="0" topLeftCell="A1">
      <selection activeCell="A59" sqref="A59:L59"/>
    </sheetView>
  </sheetViews>
  <sheetFormatPr defaultColWidth="9.140625" defaultRowHeight="12.75"/>
  <cols>
    <col min="1" max="1" width="9.140625" style="1" customWidth="1"/>
    <col min="2" max="2" width="51.00390625" style="13" customWidth="1"/>
    <col min="3" max="3" width="33.140625" style="1" customWidth="1"/>
    <col min="4" max="4" width="16.00390625" style="1" customWidth="1"/>
    <col min="5" max="5" width="27.140625" style="13" customWidth="1"/>
    <col min="6" max="11" width="12.421875" style="1" customWidth="1"/>
    <col min="12" max="12" width="13.00390625" style="1" customWidth="1"/>
    <col min="13" max="13" width="11.57421875" style="1" customWidth="1"/>
    <col min="14" max="14" width="15.140625" style="1" customWidth="1"/>
    <col min="15" max="15" width="12.421875" style="1" customWidth="1"/>
    <col min="16" max="16" width="9.140625" style="1" customWidth="1"/>
    <col min="17" max="17" width="24.00390625" style="1" customWidth="1"/>
    <col min="18" max="18" width="15.7109375" style="1" customWidth="1"/>
    <col min="19" max="16384" width="9.140625" style="1" customWidth="1"/>
  </cols>
  <sheetData>
    <row r="1" ht="16.5" customHeight="1">
      <c r="L1" s="12"/>
    </row>
    <row r="2" spans="1:12" ht="19.5" customHeight="1">
      <c r="A2" s="9"/>
      <c r="B2" s="12"/>
      <c r="C2" s="9"/>
      <c r="D2" s="9"/>
      <c r="E2" s="12"/>
      <c r="F2" s="9"/>
      <c r="G2" s="9"/>
      <c r="H2" s="9"/>
      <c r="I2" s="9"/>
      <c r="J2" s="207" t="s">
        <v>201</v>
      </c>
      <c r="K2" s="208"/>
      <c r="L2" s="208"/>
    </row>
    <row r="3" spans="1:14" ht="99" customHeight="1">
      <c r="A3" s="9"/>
      <c r="B3" s="12"/>
      <c r="C3" s="9"/>
      <c r="D3" s="9"/>
      <c r="E3" s="12"/>
      <c r="F3" s="9"/>
      <c r="G3" s="9"/>
      <c r="H3" s="207" t="s">
        <v>203</v>
      </c>
      <c r="I3" s="209"/>
      <c r="J3" s="209"/>
      <c r="K3" s="209"/>
      <c r="L3" s="209"/>
      <c r="N3" s="9"/>
    </row>
    <row r="4" spans="1:16" ht="85.5" customHeight="1">
      <c r="A4" s="214" t="s">
        <v>202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N4" s="16"/>
      <c r="O4" s="17"/>
      <c r="P4" s="17"/>
    </row>
    <row r="5" spans="1:12" ht="11.25" customHeight="1" thickBot="1">
      <c r="A5" s="9"/>
      <c r="B5" s="12"/>
      <c r="C5" s="9"/>
      <c r="D5" s="9"/>
      <c r="E5" s="12"/>
      <c r="F5" s="9"/>
      <c r="G5" s="9"/>
      <c r="H5" s="9"/>
      <c r="I5" s="9"/>
      <c r="J5" s="9"/>
      <c r="K5" s="9"/>
      <c r="L5" s="9"/>
    </row>
    <row r="6" spans="1:12" ht="16.5" customHeight="1">
      <c r="A6" s="158" t="s">
        <v>137</v>
      </c>
      <c r="B6" s="161" t="s">
        <v>98</v>
      </c>
      <c r="C6" s="161" t="s">
        <v>99</v>
      </c>
      <c r="D6" s="211" t="s">
        <v>229</v>
      </c>
      <c r="E6" s="211" t="s">
        <v>138</v>
      </c>
      <c r="F6" s="193" t="s">
        <v>143</v>
      </c>
      <c r="G6" s="194"/>
      <c r="H6" s="194"/>
      <c r="I6" s="194"/>
      <c r="J6" s="194"/>
      <c r="K6" s="194"/>
      <c r="L6" s="194"/>
    </row>
    <row r="7" spans="1:12" ht="18" customHeight="1">
      <c r="A7" s="159"/>
      <c r="B7" s="151"/>
      <c r="C7" s="151"/>
      <c r="D7" s="212"/>
      <c r="E7" s="203"/>
      <c r="F7" s="195"/>
      <c r="G7" s="196"/>
      <c r="H7" s="196"/>
      <c r="I7" s="196"/>
      <c r="J7" s="196"/>
      <c r="K7" s="196"/>
      <c r="L7" s="196"/>
    </row>
    <row r="8" spans="1:12" ht="63.75" customHeight="1">
      <c r="A8" s="160"/>
      <c r="B8" s="151"/>
      <c r="C8" s="151"/>
      <c r="D8" s="213"/>
      <c r="E8" s="204"/>
      <c r="F8" s="3" t="s">
        <v>108</v>
      </c>
      <c r="G8" s="3">
        <v>2010</v>
      </c>
      <c r="H8" s="3">
        <v>2011</v>
      </c>
      <c r="I8" s="3">
        <v>2012</v>
      </c>
      <c r="J8" s="3">
        <v>2013</v>
      </c>
      <c r="K8" s="69">
        <v>2014</v>
      </c>
      <c r="L8" s="3">
        <v>2015</v>
      </c>
    </row>
    <row r="9" spans="1:12" ht="15.75">
      <c r="A9" s="10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30.75" customHeight="1">
      <c r="A10" s="197" t="s">
        <v>109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ht="15.75">
      <c r="A11" s="155" t="s">
        <v>110</v>
      </c>
      <c r="B11" s="154" t="s">
        <v>127</v>
      </c>
      <c r="C11" s="174" t="s">
        <v>100</v>
      </c>
      <c r="D11" s="174" t="s">
        <v>75</v>
      </c>
      <c r="E11" s="6" t="s">
        <v>130</v>
      </c>
      <c r="F11" s="3" t="s">
        <v>139</v>
      </c>
      <c r="G11" s="5"/>
      <c r="H11" s="5"/>
      <c r="I11" s="5"/>
      <c r="J11" s="5"/>
      <c r="K11" s="5"/>
      <c r="L11" s="5"/>
    </row>
    <row r="12" spans="1:12" ht="22.5" customHeight="1">
      <c r="A12" s="155"/>
      <c r="B12" s="154"/>
      <c r="C12" s="157"/>
      <c r="D12" s="210"/>
      <c r="E12" s="2" t="s">
        <v>101</v>
      </c>
      <c r="F12" s="3"/>
      <c r="G12" s="5"/>
      <c r="H12" s="5"/>
      <c r="I12" s="5"/>
      <c r="J12" s="5"/>
      <c r="K12" s="5"/>
      <c r="L12" s="5"/>
    </row>
    <row r="13" spans="1:12" ht="24" customHeight="1">
      <c r="A13" s="155"/>
      <c r="B13" s="154"/>
      <c r="C13" s="157"/>
      <c r="D13" s="210"/>
      <c r="E13" s="2" t="s">
        <v>131</v>
      </c>
      <c r="F13" s="3"/>
      <c r="G13" s="5"/>
      <c r="H13" s="5"/>
      <c r="I13" s="5"/>
      <c r="J13" s="5"/>
      <c r="K13" s="5"/>
      <c r="L13" s="5"/>
    </row>
    <row r="14" spans="1:12" ht="15.75">
      <c r="A14" s="155" t="s">
        <v>112</v>
      </c>
      <c r="B14" s="199" t="s">
        <v>222</v>
      </c>
      <c r="C14" s="190" t="s">
        <v>80</v>
      </c>
      <c r="D14" s="202" t="s">
        <v>152</v>
      </c>
      <c r="E14" s="6" t="s">
        <v>130</v>
      </c>
      <c r="F14" s="3" t="s">
        <v>111</v>
      </c>
      <c r="G14" s="5"/>
      <c r="H14" s="5"/>
      <c r="I14" s="5"/>
      <c r="J14" s="5"/>
      <c r="K14" s="5"/>
      <c r="L14" s="5"/>
    </row>
    <row r="15" spans="1:12" ht="19.5" customHeight="1">
      <c r="A15" s="155"/>
      <c r="B15" s="205"/>
      <c r="C15" s="191"/>
      <c r="D15" s="203"/>
      <c r="E15" s="2" t="s">
        <v>101</v>
      </c>
      <c r="F15" s="63"/>
      <c r="G15" s="8"/>
      <c r="H15" s="8"/>
      <c r="I15" s="8"/>
      <c r="J15" s="8"/>
      <c r="K15" s="8"/>
      <c r="L15" s="8"/>
    </row>
    <row r="16" spans="1:12" ht="18.75" customHeight="1">
      <c r="A16" s="155"/>
      <c r="B16" s="206"/>
      <c r="C16" s="192"/>
      <c r="D16" s="204"/>
      <c r="E16" s="2" t="s">
        <v>131</v>
      </c>
      <c r="F16" s="63"/>
      <c r="G16" s="8"/>
      <c r="H16" s="8"/>
      <c r="I16" s="8"/>
      <c r="J16" s="8"/>
      <c r="K16" s="8"/>
      <c r="L16" s="8"/>
    </row>
    <row r="17" spans="1:12" ht="48" customHeight="1">
      <c r="A17" s="11" t="s">
        <v>220</v>
      </c>
      <c r="B17" s="81" t="s">
        <v>230</v>
      </c>
      <c r="C17" s="82" t="s">
        <v>223</v>
      </c>
      <c r="D17" s="80" t="s">
        <v>221</v>
      </c>
      <c r="E17" s="83" t="s">
        <v>139</v>
      </c>
      <c r="F17" s="84" t="s">
        <v>139</v>
      </c>
      <c r="G17" s="8"/>
      <c r="H17" s="8"/>
      <c r="I17" s="8"/>
      <c r="J17" s="8"/>
      <c r="K17" s="8"/>
      <c r="L17" s="8"/>
    </row>
    <row r="18" spans="1:12" ht="15.75">
      <c r="A18" s="11"/>
      <c r="B18" s="5" t="s">
        <v>132</v>
      </c>
      <c r="C18" s="7"/>
      <c r="D18" s="4"/>
      <c r="E18" s="2"/>
      <c r="F18" s="3" t="s">
        <v>139</v>
      </c>
      <c r="G18" s="5"/>
      <c r="H18" s="5"/>
      <c r="I18" s="5"/>
      <c r="J18" s="5"/>
      <c r="K18" s="5"/>
      <c r="L18" s="5"/>
    </row>
    <row r="19" spans="1:12" ht="41.25" customHeight="1">
      <c r="A19" s="197" t="s">
        <v>113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1:14" ht="38.25" customHeight="1">
      <c r="A20" s="155" t="s">
        <v>114</v>
      </c>
      <c r="B20" s="154" t="s">
        <v>103</v>
      </c>
      <c r="C20" s="174" t="s">
        <v>234</v>
      </c>
      <c r="D20" s="202" t="s">
        <v>233</v>
      </c>
      <c r="E20" s="6" t="s">
        <v>130</v>
      </c>
      <c r="F20" s="64">
        <v>15.79</v>
      </c>
      <c r="G20" s="64"/>
      <c r="H20" s="64">
        <v>15.79</v>
      </c>
      <c r="I20" s="64"/>
      <c r="J20" s="64"/>
      <c r="K20" s="64"/>
      <c r="L20" s="25"/>
      <c r="N20" s="9"/>
    </row>
    <row r="21" spans="1:12" ht="36.75" customHeight="1">
      <c r="A21" s="155"/>
      <c r="B21" s="154"/>
      <c r="C21" s="174"/>
      <c r="D21" s="203"/>
      <c r="E21" s="2" t="s">
        <v>101</v>
      </c>
      <c r="F21" s="25">
        <v>15.79</v>
      </c>
      <c r="G21" s="25"/>
      <c r="H21" s="64">
        <v>15.79</v>
      </c>
      <c r="I21" s="25"/>
      <c r="J21" s="25"/>
      <c r="K21" s="25"/>
      <c r="L21" s="25"/>
    </row>
    <row r="22" spans="1:12" ht="38.25" customHeight="1">
      <c r="A22" s="155"/>
      <c r="B22" s="154"/>
      <c r="C22" s="174"/>
      <c r="D22" s="204"/>
      <c r="E22" s="2" t="s">
        <v>131</v>
      </c>
      <c r="F22" s="25"/>
      <c r="G22" s="25"/>
      <c r="H22" s="25"/>
      <c r="I22" s="25"/>
      <c r="J22" s="25"/>
      <c r="K22" s="25"/>
      <c r="L22" s="25"/>
    </row>
    <row r="23" spans="1:14" ht="18" customHeight="1">
      <c r="A23" s="155" t="s">
        <v>205</v>
      </c>
      <c r="B23" s="154" t="s">
        <v>104</v>
      </c>
      <c r="C23" s="174" t="s">
        <v>234</v>
      </c>
      <c r="D23" s="174" t="s">
        <v>76</v>
      </c>
      <c r="E23" s="6" t="s">
        <v>130</v>
      </c>
      <c r="F23" s="64">
        <v>10.009</v>
      </c>
      <c r="G23" s="65">
        <v>10.009</v>
      </c>
      <c r="H23" s="64"/>
      <c r="I23" s="64"/>
      <c r="J23" s="64"/>
      <c r="K23" s="64"/>
      <c r="L23" s="64"/>
      <c r="M23" s="32"/>
      <c r="N23" s="34"/>
    </row>
    <row r="24" spans="1:18" ht="32.25" customHeight="1">
      <c r="A24" s="155"/>
      <c r="B24" s="154"/>
      <c r="C24" s="174"/>
      <c r="D24" s="174"/>
      <c r="E24" s="2" t="s">
        <v>101</v>
      </c>
      <c r="F24" s="64">
        <v>10.009</v>
      </c>
      <c r="G24" s="65">
        <v>10.009</v>
      </c>
      <c r="H24" s="64"/>
      <c r="I24" s="64"/>
      <c r="J24" s="64"/>
      <c r="K24" s="64"/>
      <c r="L24" s="64"/>
      <c r="R24" s="28"/>
    </row>
    <row r="25" spans="1:18" ht="22.5" customHeight="1">
      <c r="A25" s="155"/>
      <c r="B25" s="154"/>
      <c r="C25" s="174"/>
      <c r="D25" s="174"/>
      <c r="E25" s="2" t="s">
        <v>131</v>
      </c>
      <c r="F25" s="65">
        <f>SUM(L25:L25)</f>
        <v>0</v>
      </c>
      <c r="G25" s="64" t="s">
        <v>139</v>
      </c>
      <c r="H25" s="64"/>
      <c r="I25" s="64"/>
      <c r="J25" s="64"/>
      <c r="K25" s="64"/>
      <c r="L25" s="64"/>
      <c r="R25" s="29"/>
    </row>
    <row r="26" spans="1:18" ht="15.75" customHeight="1">
      <c r="A26" s="155" t="s">
        <v>206</v>
      </c>
      <c r="B26" s="154" t="s">
        <v>106</v>
      </c>
      <c r="C26" s="154" t="s">
        <v>235</v>
      </c>
      <c r="D26" s="199" t="s">
        <v>129</v>
      </c>
      <c r="E26" s="6" t="s">
        <v>130</v>
      </c>
      <c r="F26" s="65">
        <v>6.35</v>
      </c>
      <c r="G26" s="65"/>
      <c r="H26" s="65">
        <v>1.5</v>
      </c>
      <c r="I26" s="65">
        <v>1.75</v>
      </c>
      <c r="J26" s="65">
        <v>1.6</v>
      </c>
      <c r="K26" s="65">
        <v>1.5</v>
      </c>
      <c r="L26" s="64"/>
      <c r="N26" s="32"/>
      <c r="O26" s="37"/>
      <c r="R26" s="28"/>
    </row>
    <row r="27" spans="1:12" ht="35.25" customHeight="1">
      <c r="A27" s="155"/>
      <c r="B27" s="154"/>
      <c r="C27" s="154"/>
      <c r="D27" s="200"/>
      <c r="E27" s="67" t="s">
        <v>101</v>
      </c>
      <c r="F27" s="65">
        <v>6.35</v>
      </c>
      <c r="G27" s="64"/>
      <c r="H27" s="65">
        <v>1.5</v>
      </c>
      <c r="I27" s="65">
        <v>1.75</v>
      </c>
      <c r="J27" s="65">
        <v>1.6</v>
      </c>
      <c r="K27" s="65">
        <v>1.5</v>
      </c>
      <c r="L27" s="64"/>
    </row>
    <row r="28" spans="1:12" ht="27.75" customHeight="1">
      <c r="A28" s="155"/>
      <c r="B28" s="154"/>
      <c r="C28" s="154"/>
      <c r="D28" s="201"/>
      <c r="E28" s="67" t="s">
        <v>131</v>
      </c>
      <c r="F28" s="64"/>
      <c r="G28" s="64"/>
      <c r="H28" s="64"/>
      <c r="I28" s="64"/>
      <c r="J28" s="64"/>
      <c r="K28" s="64"/>
      <c r="L28" s="64"/>
    </row>
    <row r="29" spans="1:12" ht="60" customHeight="1">
      <c r="A29" s="11" t="s">
        <v>105</v>
      </c>
      <c r="B29" s="66" t="s">
        <v>182</v>
      </c>
      <c r="C29" s="14" t="s">
        <v>234</v>
      </c>
      <c r="D29" s="14" t="s">
        <v>204</v>
      </c>
      <c r="E29" s="2"/>
      <c r="F29" s="25"/>
      <c r="G29" s="25"/>
      <c r="H29" s="25"/>
      <c r="I29" s="25"/>
      <c r="J29" s="25"/>
      <c r="K29" s="25"/>
      <c r="L29" s="25"/>
    </row>
    <row r="30" spans="1:12" ht="61.5" customHeight="1">
      <c r="A30" s="11" t="s">
        <v>155</v>
      </c>
      <c r="B30" s="66" t="s">
        <v>183</v>
      </c>
      <c r="C30" s="14" t="s">
        <v>236</v>
      </c>
      <c r="D30" s="14" t="s">
        <v>128</v>
      </c>
      <c r="E30" s="2"/>
      <c r="F30" s="25"/>
      <c r="G30" s="25"/>
      <c r="H30" s="25"/>
      <c r="I30" s="25"/>
      <c r="J30" s="25"/>
      <c r="K30" s="25"/>
      <c r="L30" s="25"/>
    </row>
    <row r="31" spans="1:12" ht="48.75" customHeight="1">
      <c r="A31" s="11" t="s">
        <v>156</v>
      </c>
      <c r="B31" s="66" t="s">
        <v>224</v>
      </c>
      <c r="C31" s="14" t="s">
        <v>157</v>
      </c>
      <c r="D31" s="14" t="s">
        <v>204</v>
      </c>
      <c r="E31" s="2" t="s">
        <v>139</v>
      </c>
      <c r="F31" s="25"/>
      <c r="G31" s="25"/>
      <c r="H31" s="25"/>
      <c r="I31" s="25"/>
      <c r="J31" s="25"/>
      <c r="K31" s="25"/>
      <c r="L31" s="25"/>
    </row>
    <row r="32" spans="1:12" ht="22.5" customHeight="1">
      <c r="A32" s="11"/>
      <c r="B32" s="5" t="s">
        <v>116</v>
      </c>
      <c r="C32" s="7"/>
      <c r="D32" s="7"/>
      <c r="E32" s="5"/>
      <c r="F32" s="25">
        <f>F26+F23+F20</f>
        <v>32.149</v>
      </c>
      <c r="G32" s="65">
        <v>10.009</v>
      </c>
      <c r="H32" s="64">
        <f>H20+H26</f>
        <v>17.29</v>
      </c>
      <c r="I32" s="25">
        <f>I26</f>
        <v>1.75</v>
      </c>
      <c r="J32" s="25">
        <f>J26</f>
        <v>1.6</v>
      </c>
      <c r="K32" s="25">
        <f>K26</f>
        <v>1.5</v>
      </c>
      <c r="L32" s="25"/>
    </row>
    <row r="33" spans="1:12" ht="36.75" customHeight="1">
      <c r="A33" s="152" t="s">
        <v>117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ht="63">
      <c r="A34" s="11" t="s">
        <v>118</v>
      </c>
      <c r="B34" s="5" t="s">
        <v>158</v>
      </c>
      <c r="C34" s="5" t="s">
        <v>207</v>
      </c>
      <c r="D34" s="5" t="s">
        <v>152</v>
      </c>
      <c r="E34" s="2" t="s">
        <v>139</v>
      </c>
      <c r="F34" s="25"/>
      <c r="G34" s="25"/>
      <c r="H34" s="25"/>
      <c r="I34" s="25"/>
      <c r="J34" s="25"/>
      <c r="K34" s="70"/>
      <c r="L34" s="25"/>
    </row>
    <row r="35" spans="1:12" ht="78.75">
      <c r="A35" s="11" t="s">
        <v>119</v>
      </c>
      <c r="B35" s="5" t="s">
        <v>159</v>
      </c>
      <c r="C35" s="5" t="s">
        <v>208</v>
      </c>
      <c r="D35" s="5" t="s">
        <v>152</v>
      </c>
      <c r="E35" s="2" t="s">
        <v>139</v>
      </c>
      <c r="F35" s="25"/>
      <c r="G35" s="25"/>
      <c r="H35" s="25"/>
      <c r="I35" s="25"/>
      <c r="J35" s="25"/>
      <c r="K35" s="70"/>
      <c r="L35" s="25"/>
    </row>
    <row r="36" spans="1:12" ht="259.5" customHeight="1">
      <c r="A36" s="11" t="s">
        <v>120</v>
      </c>
      <c r="B36" s="5" t="s">
        <v>161</v>
      </c>
      <c r="C36" s="5" t="s">
        <v>209</v>
      </c>
      <c r="D36" s="5" t="s">
        <v>261</v>
      </c>
      <c r="E36" s="2"/>
      <c r="F36" s="25"/>
      <c r="G36" s="25"/>
      <c r="H36" s="25"/>
      <c r="I36" s="25"/>
      <c r="J36" s="25"/>
      <c r="K36" s="70"/>
      <c r="L36" s="25"/>
    </row>
    <row r="37" spans="1:14" ht="23.25" customHeight="1">
      <c r="A37" s="155" t="s">
        <v>121</v>
      </c>
      <c r="B37" s="174" t="s">
        <v>133</v>
      </c>
      <c r="C37" s="174" t="s">
        <v>225</v>
      </c>
      <c r="D37" s="174" t="s">
        <v>134</v>
      </c>
      <c r="E37" s="6" t="s">
        <v>130</v>
      </c>
      <c r="F37" s="27">
        <f>H37+I37+J37+K37</f>
        <v>112.4</v>
      </c>
      <c r="G37" s="25"/>
      <c r="H37" s="25">
        <f>112.4/4</f>
        <v>28.1</v>
      </c>
      <c r="I37" s="25">
        <f>112.4/4</f>
        <v>28.1</v>
      </c>
      <c r="J37" s="25">
        <f>112.4/4</f>
        <v>28.1</v>
      </c>
      <c r="K37" s="25">
        <f>112.4/4</f>
        <v>28.1</v>
      </c>
      <c r="L37" s="25"/>
      <c r="M37" s="37"/>
      <c r="N37" s="37"/>
    </row>
    <row r="38" spans="1:22" ht="25.5" customHeight="1">
      <c r="A38" s="155"/>
      <c r="B38" s="174"/>
      <c r="C38" s="157"/>
      <c r="D38" s="157"/>
      <c r="E38" s="2" t="s">
        <v>210</v>
      </c>
      <c r="F38" s="27">
        <f>H38+I38+J38+K38</f>
        <v>28.662</v>
      </c>
      <c r="G38" s="25"/>
      <c r="H38" s="25">
        <f>28.1*H58</f>
        <v>8.43</v>
      </c>
      <c r="I38" s="25">
        <f>28.1*I58</f>
        <v>7.587000000000001</v>
      </c>
      <c r="J38" s="25">
        <f>28.1*J58</f>
        <v>6.744</v>
      </c>
      <c r="K38" s="25">
        <f>28.1*K58</f>
        <v>5.901</v>
      </c>
      <c r="L38" s="25"/>
      <c r="V38" s="24"/>
    </row>
    <row r="39" spans="1:12" ht="33" customHeight="1">
      <c r="A39" s="155"/>
      <c r="B39" s="174"/>
      <c r="C39" s="157"/>
      <c r="D39" s="157"/>
      <c r="E39" s="2" t="s">
        <v>131</v>
      </c>
      <c r="F39" s="27">
        <f>H39+I39+J39+K39</f>
        <v>83.73800000000001</v>
      </c>
      <c r="G39" s="25"/>
      <c r="H39" s="25">
        <f>H37-H38</f>
        <v>19.67</v>
      </c>
      <c r="I39" s="25">
        <f>I37-I38</f>
        <v>20.513</v>
      </c>
      <c r="J39" s="25">
        <f>J37-J38</f>
        <v>21.356</v>
      </c>
      <c r="K39" s="25">
        <f>K37-K38</f>
        <v>22.199</v>
      </c>
      <c r="L39" s="25"/>
    </row>
    <row r="40" spans="1:12" ht="31.5" customHeight="1">
      <c r="A40" s="11" t="s">
        <v>140</v>
      </c>
      <c r="B40" s="5" t="s">
        <v>164</v>
      </c>
      <c r="C40" s="5" t="s">
        <v>163</v>
      </c>
      <c r="D40" s="5"/>
      <c r="E40" s="2"/>
      <c r="F40" s="25"/>
      <c r="G40" s="25"/>
      <c r="H40" s="25"/>
      <c r="I40" s="25"/>
      <c r="J40" s="25"/>
      <c r="K40" s="70"/>
      <c r="L40" s="25"/>
    </row>
    <row r="41" spans="1:17" ht="51" customHeight="1">
      <c r="A41" s="11" t="s">
        <v>160</v>
      </c>
      <c r="B41" s="5" t="s">
        <v>165</v>
      </c>
      <c r="C41" s="5"/>
      <c r="D41" s="5"/>
      <c r="E41" s="2"/>
      <c r="F41" s="25"/>
      <c r="G41" s="25"/>
      <c r="H41" s="25"/>
      <c r="I41" s="25"/>
      <c r="J41" s="25"/>
      <c r="K41" s="70"/>
      <c r="L41" s="25"/>
      <c r="P41" s="22"/>
      <c r="Q41" s="22"/>
    </row>
    <row r="42" spans="1:20" ht="16.5" customHeight="1">
      <c r="A42" s="155" t="s">
        <v>166</v>
      </c>
      <c r="B42" s="174" t="s">
        <v>14</v>
      </c>
      <c r="C42" s="174" t="s">
        <v>225</v>
      </c>
      <c r="D42" s="174" t="s">
        <v>134</v>
      </c>
      <c r="E42" s="6" t="s">
        <v>130</v>
      </c>
      <c r="F42" s="27">
        <f>H42+I42+J42+K42</f>
        <v>176.74</v>
      </c>
      <c r="G42" s="47"/>
      <c r="H42" s="47">
        <f>176740/4/1000</f>
        <v>44.185</v>
      </c>
      <c r="I42" s="47">
        <f>176740/4/1000</f>
        <v>44.185</v>
      </c>
      <c r="J42" s="47">
        <f>176740/4/1000</f>
        <v>44.185</v>
      </c>
      <c r="K42" s="47">
        <f>176740/4/1000</f>
        <v>44.185</v>
      </c>
      <c r="L42" s="47"/>
      <c r="M42" s="57"/>
      <c r="Q42" s="22"/>
      <c r="R42" s="22"/>
      <c r="S42" s="22"/>
      <c r="T42" s="23"/>
    </row>
    <row r="43" spans="1:12" ht="33.75" customHeight="1">
      <c r="A43" s="155"/>
      <c r="B43" s="174"/>
      <c r="C43" s="157"/>
      <c r="D43" s="157"/>
      <c r="E43" s="2" t="s">
        <v>210</v>
      </c>
      <c r="F43" s="27">
        <f>H43+I43+J43+K43</f>
        <v>45.0687</v>
      </c>
      <c r="G43" s="47"/>
      <c r="H43" s="47">
        <f>H42*H58</f>
        <v>13.2555</v>
      </c>
      <c r="I43" s="47">
        <f>I42*I58</f>
        <v>11.929950000000002</v>
      </c>
      <c r="J43" s="47">
        <f>J42*J58</f>
        <v>10.6044</v>
      </c>
      <c r="K43" s="47">
        <f>K42*K58</f>
        <v>9.27885</v>
      </c>
      <c r="L43" s="47"/>
    </row>
    <row r="44" spans="1:12" ht="30" customHeight="1">
      <c r="A44" s="155"/>
      <c r="B44" s="174"/>
      <c r="C44" s="157"/>
      <c r="D44" s="157"/>
      <c r="E44" s="2" t="s">
        <v>131</v>
      </c>
      <c r="F44" s="27">
        <f>H44+I44+J44+K44</f>
        <v>131.6713</v>
      </c>
      <c r="G44" s="47"/>
      <c r="H44" s="47">
        <f>H42-H43</f>
        <v>30.929500000000004</v>
      </c>
      <c r="I44" s="47">
        <f>I42-I43</f>
        <v>32.25505</v>
      </c>
      <c r="J44" s="47">
        <f>J42-J43</f>
        <v>33.580600000000004</v>
      </c>
      <c r="K44" s="47">
        <f>K42-K43</f>
        <v>34.906150000000004</v>
      </c>
      <c r="L44" s="47"/>
    </row>
    <row r="45" spans="1:12" ht="63">
      <c r="A45" s="11" t="s">
        <v>167</v>
      </c>
      <c r="B45" s="5" t="s">
        <v>168</v>
      </c>
      <c r="C45" s="5" t="s">
        <v>209</v>
      </c>
      <c r="D45" s="5"/>
      <c r="E45" s="2"/>
      <c r="F45" s="25"/>
      <c r="G45" s="25"/>
      <c r="H45" s="25"/>
      <c r="I45" s="25"/>
      <c r="J45" s="25"/>
      <c r="K45" s="70"/>
      <c r="L45" s="25"/>
    </row>
    <row r="46" spans="1:14" ht="19.5" customHeight="1">
      <c r="A46" s="155" t="s">
        <v>169</v>
      </c>
      <c r="B46" s="174" t="s">
        <v>135</v>
      </c>
      <c r="C46" s="174" t="s">
        <v>226</v>
      </c>
      <c r="D46" s="174" t="s">
        <v>134</v>
      </c>
      <c r="E46" s="6" t="s">
        <v>130</v>
      </c>
      <c r="F46" s="27">
        <v>77.03</v>
      </c>
      <c r="G46" s="25"/>
      <c r="H46" s="25">
        <v>19.258</v>
      </c>
      <c r="I46" s="25">
        <v>21.568</v>
      </c>
      <c r="J46" s="25">
        <v>23.879</v>
      </c>
      <c r="K46" s="25">
        <v>12.325</v>
      </c>
      <c r="L46" s="25"/>
      <c r="M46" s="61"/>
      <c r="N46" s="48"/>
    </row>
    <row r="47" spans="1:12" ht="33" customHeight="1">
      <c r="A47" s="155"/>
      <c r="B47" s="174"/>
      <c r="C47" s="157"/>
      <c r="D47" s="157"/>
      <c r="E47" s="2" t="s">
        <v>210</v>
      </c>
      <c r="F47" s="27">
        <f>H47+I47+J47+K47</f>
        <v>19.91997</v>
      </c>
      <c r="G47" s="25"/>
      <c r="H47" s="25">
        <f>H46*H58</f>
        <v>5.777399999999999</v>
      </c>
      <c r="I47" s="25">
        <f>I46*I58</f>
        <v>5.823360000000001</v>
      </c>
      <c r="J47" s="25">
        <f>J46*J58</f>
        <v>5.7309600000000005</v>
      </c>
      <c r="K47" s="25">
        <f>K46*K58</f>
        <v>2.58825</v>
      </c>
      <c r="L47" s="25"/>
    </row>
    <row r="48" spans="1:12" ht="27.75" customHeight="1">
      <c r="A48" s="155"/>
      <c r="B48" s="174"/>
      <c r="C48" s="157"/>
      <c r="D48" s="157"/>
      <c r="E48" s="2" t="s">
        <v>131</v>
      </c>
      <c r="F48" s="27">
        <f>H48+I48+J48+K48</f>
        <v>57.11003</v>
      </c>
      <c r="G48" s="25"/>
      <c r="H48" s="25">
        <f>H46-H47</f>
        <v>13.480599999999999</v>
      </c>
      <c r="I48" s="25">
        <f>I46-I47</f>
        <v>15.74464</v>
      </c>
      <c r="J48" s="25">
        <f>J46-J47</f>
        <v>18.14804</v>
      </c>
      <c r="K48" s="25">
        <f>K46-K47</f>
        <v>9.736749999999999</v>
      </c>
      <c r="L48" s="25"/>
    </row>
    <row r="49" spans="1:23" ht="23.25" customHeight="1">
      <c r="A49" s="155" t="s">
        <v>170</v>
      </c>
      <c r="B49" s="174" t="s">
        <v>153</v>
      </c>
      <c r="C49" s="174" t="s">
        <v>227</v>
      </c>
      <c r="D49" s="174" t="s">
        <v>134</v>
      </c>
      <c r="E49" s="6" t="s">
        <v>130</v>
      </c>
      <c r="F49" s="27">
        <f>H49+I49+J49+K49+G49</f>
        <v>391.86</v>
      </c>
      <c r="G49" s="25">
        <f>391.86*0.3</f>
        <v>117.55799999999999</v>
      </c>
      <c r="H49" s="55">
        <f>391.86-G49</f>
        <v>274.302</v>
      </c>
      <c r="I49" s="55"/>
      <c r="J49" s="55"/>
      <c r="K49" s="55"/>
      <c r="L49" s="25"/>
      <c r="M49" s="37"/>
      <c r="T49" s="18"/>
      <c r="V49" s="18"/>
      <c r="W49" s="18"/>
    </row>
    <row r="50" spans="1:23" ht="35.25" customHeight="1">
      <c r="A50" s="155"/>
      <c r="B50" s="174"/>
      <c r="C50" s="157"/>
      <c r="D50" s="157"/>
      <c r="E50" s="2" t="s">
        <v>210</v>
      </c>
      <c r="F50" s="27">
        <f>H50+I50+J50+K50+G50</f>
        <v>117.55799999999999</v>
      </c>
      <c r="G50" s="25">
        <f>G49*G58</f>
        <v>35.267399999999995</v>
      </c>
      <c r="H50" s="25">
        <f>H49*H58</f>
        <v>82.2906</v>
      </c>
      <c r="I50" s="55"/>
      <c r="J50" s="55"/>
      <c r="K50" s="55"/>
      <c r="L50" s="25"/>
      <c r="R50" s="18"/>
      <c r="S50" s="20"/>
      <c r="T50" s="20"/>
      <c r="U50" s="20"/>
      <c r="V50" s="20"/>
      <c r="W50" s="21"/>
    </row>
    <row r="51" spans="1:23" ht="21.75" customHeight="1">
      <c r="A51" s="155"/>
      <c r="B51" s="174"/>
      <c r="C51" s="157"/>
      <c r="D51" s="157"/>
      <c r="E51" s="2" t="s">
        <v>131</v>
      </c>
      <c r="F51" s="27">
        <f>H51+I51+J51+K51+G51</f>
        <v>274.302</v>
      </c>
      <c r="G51" s="55">
        <f>G49-G50</f>
        <v>82.2906</v>
      </c>
      <c r="H51" s="55">
        <f>H49-H50</f>
        <v>192.01140000000004</v>
      </c>
      <c r="I51" s="55"/>
      <c r="J51" s="55"/>
      <c r="K51" s="55"/>
      <c r="L51" s="55"/>
      <c r="R51" s="18"/>
      <c r="S51" s="19"/>
      <c r="T51" s="19"/>
      <c r="U51" s="19"/>
      <c r="V51" s="19"/>
      <c r="W51" s="19"/>
    </row>
    <row r="52" spans="1:13" ht="17.25" customHeight="1">
      <c r="A52" s="149" t="s">
        <v>171</v>
      </c>
      <c r="B52" s="178" t="s">
        <v>212</v>
      </c>
      <c r="C52" s="178" t="s">
        <v>163</v>
      </c>
      <c r="D52" s="178" t="s">
        <v>134</v>
      </c>
      <c r="E52" s="6" t="s">
        <v>130</v>
      </c>
      <c r="F52" s="25"/>
      <c r="G52" s="25"/>
      <c r="H52" s="25"/>
      <c r="I52" s="25"/>
      <c r="J52" s="25"/>
      <c r="K52" s="70"/>
      <c r="L52" s="25"/>
      <c r="M52" s="37"/>
    </row>
    <row r="53" spans="1:12" ht="50.25" customHeight="1">
      <c r="A53" s="176"/>
      <c r="B53" s="218"/>
      <c r="C53" s="179"/>
      <c r="D53" s="179"/>
      <c r="E53" s="5" t="s">
        <v>142</v>
      </c>
      <c r="F53" s="25"/>
      <c r="G53" s="54"/>
      <c r="H53" s="25"/>
      <c r="I53" s="25"/>
      <c r="J53" s="25"/>
      <c r="K53" s="70"/>
      <c r="L53" s="54"/>
    </row>
    <row r="54" spans="1:12" ht="35.25" customHeight="1">
      <c r="A54" s="176"/>
      <c r="B54" s="218"/>
      <c r="C54" s="179"/>
      <c r="D54" s="179"/>
      <c r="E54" s="14" t="s">
        <v>141</v>
      </c>
      <c r="F54" s="26"/>
      <c r="G54" s="26"/>
      <c r="H54" s="26"/>
      <c r="I54" s="26"/>
      <c r="J54" s="26"/>
      <c r="K54" s="71"/>
      <c r="L54" s="26"/>
    </row>
    <row r="55" spans="1:12" ht="40.5" customHeight="1">
      <c r="A55" s="177"/>
      <c r="B55" s="219"/>
      <c r="C55" s="180"/>
      <c r="D55" s="180"/>
      <c r="E55" s="2" t="s">
        <v>131</v>
      </c>
      <c r="F55" s="25"/>
      <c r="G55" s="25"/>
      <c r="H55" s="25"/>
      <c r="I55" s="25"/>
      <c r="J55" s="25"/>
      <c r="K55" s="70"/>
      <c r="L55" s="25"/>
    </row>
    <row r="56" spans="1:12" ht="31.5">
      <c r="A56" s="30" t="s">
        <v>211</v>
      </c>
      <c r="B56" s="5" t="s">
        <v>172</v>
      </c>
      <c r="C56" s="5" t="s">
        <v>163</v>
      </c>
      <c r="D56" s="5"/>
      <c r="E56" s="2"/>
      <c r="F56" s="25"/>
      <c r="G56" s="25"/>
      <c r="H56" s="25"/>
      <c r="I56" s="25"/>
      <c r="J56" s="25"/>
      <c r="K56" s="70"/>
      <c r="L56" s="25"/>
    </row>
    <row r="57" spans="1:12" ht="23.25" customHeight="1">
      <c r="A57" s="11"/>
      <c r="B57" s="5" t="s">
        <v>122</v>
      </c>
      <c r="C57" s="5"/>
      <c r="D57" s="5"/>
      <c r="E57" s="5"/>
      <c r="F57" s="25">
        <f aca="true" t="shared" si="0" ref="F57:K57">F34+F35+F36+F37+F42+F46+F49+F52+F56</f>
        <v>758.03</v>
      </c>
      <c r="G57" s="25">
        <f t="shared" si="0"/>
        <v>117.55799999999999</v>
      </c>
      <c r="H57" s="25">
        <f t="shared" si="0"/>
        <v>365.845</v>
      </c>
      <c r="I57" s="25">
        <f t="shared" si="0"/>
        <v>93.853</v>
      </c>
      <c r="J57" s="25">
        <f t="shared" si="0"/>
        <v>96.164</v>
      </c>
      <c r="K57" s="25">
        <f t="shared" si="0"/>
        <v>84.61</v>
      </c>
      <c r="L57" s="25"/>
    </row>
    <row r="58" spans="1:12" ht="36.75" customHeight="1">
      <c r="A58" s="11"/>
      <c r="B58" s="5" t="s">
        <v>144</v>
      </c>
      <c r="C58" s="5" t="s">
        <v>139</v>
      </c>
      <c r="D58" s="5" t="s">
        <v>139</v>
      </c>
      <c r="E58" s="5" t="s">
        <v>139</v>
      </c>
      <c r="F58" s="15" t="s">
        <v>139</v>
      </c>
      <c r="G58" s="15">
        <v>0.3</v>
      </c>
      <c r="H58" s="15">
        <v>0.3</v>
      </c>
      <c r="I58" s="15">
        <f>H58*0.9</f>
        <v>0.27</v>
      </c>
      <c r="J58" s="15">
        <v>0.24</v>
      </c>
      <c r="K58" s="15">
        <v>0.21</v>
      </c>
      <c r="L58" s="15"/>
    </row>
    <row r="59" spans="1:12" ht="29.25" customHeight="1">
      <c r="A59" s="197" t="s">
        <v>123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</row>
    <row r="60" spans="1:12" ht="49.5" customHeight="1">
      <c r="A60" s="155" t="s">
        <v>124</v>
      </c>
      <c r="B60" s="154" t="s">
        <v>102</v>
      </c>
      <c r="C60" s="174" t="s">
        <v>107</v>
      </c>
      <c r="D60" s="174" t="s">
        <v>136</v>
      </c>
      <c r="E60" s="6" t="s">
        <v>130</v>
      </c>
      <c r="F60" s="65">
        <v>4</v>
      </c>
      <c r="G60" s="64"/>
      <c r="H60" s="65">
        <v>1</v>
      </c>
      <c r="I60" s="65">
        <v>1</v>
      </c>
      <c r="J60" s="65">
        <v>1</v>
      </c>
      <c r="K60" s="65">
        <v>1</v>
      </c>
      <c r="L60" s="25"/>
    </row>
    <row r="61" spans="1:12" ht="35.25" customHeight="1">
      <c r="A61" s="155"/>
      <c r="B61" s="220"/>
      <c r="C61" s="157"/>
      <c r="D61" s="157"/>
      <c r="E61" s="2" t="s">
        <v>210</v>
      </c>
      <c r="F61" s="79">
        <v>4</v>
      </c>
      <c r="G61" s="25"/>
      <c r="H61" s="65">
        <v>1</v>
      </c>
      <c r="I61" s="65">
        <v>1</v>
      </c>
      <c r="J61" s="65">
        <v>1</v>
      </c>
      <c r="K61" s="65">
        <v>1</v>
      </c>
      <c r="L61" s="25"/>
    </row>
    <row r="62" spans="1:12" ht="18" customHeight="1">
      <c r="A62" s="155"/>
      <c r="B62" s="220"/>
      <c r="C62" s="157"/>
      <c r="D62" s="157"/>
      <c r="E62" s="2" t="s">
        <v>131</v>
      </c>
      <c r="F62" s="25"/>
      <c r="G62" s="25"/>
      <c r="H62" s="25"/>
      <c r="I62" s="25"/>
      <c r="J62" s="25"/>
      <c r="K62" s="25"/>
      <c r="L62" s="25"/>
    </row>
    <row r="63" spans="1:12" ht="16.5" customHeight="1">
      <c r="A63" s="155" t="s">
        <v>125</v>
      </c>
      <c r="B63" s="215" t="s">
        <v>78</v>
      </c>
      <c r="C63" s="187" t="s">
        <v>80</v>
      </c>
      <c r="D63" s="174" t="s">
        <v>115</v>
      </c>
      <c r="E63" s="6" t="s">
        <v>130</v>
      </c>
      <c r="L63" s="25"/>
    </row>
    <row r="64" spans="1:12" ht="15.75">
      <c r="A64" s="155"/>
      <c r="B64" s="216"/>
      <c r="C64" s="188"/>
      <c r="D64" s="174"/>
      <c r="E64" s="2" t="s">
        <v>101</v>
      </c>
      <c r="F64" s="25"/>
      <c r="G64" s="25"/>
      <c r="H64" s="25"/>
      <c r="I64" s="25"/>
      <c r="J64" s="25"/>
      <c r="K64" s="25"/>
      <c r="L64" s="25"/>
    </row>
    <row r="65" spans="1:12" ht="44.25" customHeight="1">
      <c r="A65" s="155"/>
      <c r="B65" s="217"/>
      <c r="C65" s="189"/>
      <c r="D65" s="174"/>
      <c r="E65" s="2" t="s">
        <v>131</v>
      </c>
      <c r="F65" s="25">
        <v>0</v>
      </c>
      <c r="G65" s="25"/>
      <c r="H65" s="25"/>
      <c r="I65" s="25"/>
      <c r="J65" s="25"/>
      <c r="K65" s="25"/>
      <c r="L65" s="25"/>
    </row>
    <row r="66" spans="1:12" ht="81" customHeight="1">
      <c r="A66" s="62" t="s">
        <v>147</v>
      </c>
      <c r="B66" s="66" t="s">
        <v>176</v>
      </c>
      <c r="C66" s="59" t="s">
        <v>181</v>
      </c>
      <c r="D66" s="3" t="s">
        <v>152</v>
      </c>
      <c r="E66" s="6"/>
      <c r="F66" s="5" t="s">
        <v>111</v>
      </c>
      <c r="G66" s="5"/>
      <c r="H66" s="5"/>
      <c r="I66" s="5"/>
      <c r="J66" s="5"/>
      <c r="K66" s="5"/>
      <c r="L66" s="5"/>
    </row>
    <row r="67" spans="1:12" ht="38.25" customHeight="1">
      <c r="A67" s="11" t="s">
        <v>148</v>
      </c>
      <c r="B67" s="66" t="s">
        <v>177</v>
      </c>
      <c r="C67" s="146" t="s">
        <v>79</v>
      </c>
      <c r="D67" s="3" t="s">
        <v>261</v>
      </c>
      <c r="E67" s="2" t="s">
        <v>131</v>
      </c>
      <c r="F67" s="5"/>
      <c r="G67" s="5"/>
      <c r="H67" s="5"/>
      <c r="I67" s="5"/>
      <c r="J67" s="5"/>
      <c r="K67" s="5"/>
      <c r="L67" s="5"/>
    </row>
    <row r="68" spans="1:12" ht="72.75" customHeight="1">
      <c r="A68" s="30" t="s">
        <v>149</v>
      </c>
      <c r="B68" s="66" t="s">
        <v>178</v>
      </c>
      <c r="C68" s="146" t="s">
        <v>79</v>
      </c>
      <c r="D68" s="60" t="s">
        <v>162</v>
      </c>
      <c r="E68" s="2" t="s">
        <v>131</v>
      </c>
      <c r="F68" s="5"/>
      <c r="G68" s="5"/>
      <c r="H68" s="5"/>
      <c r="I68" s="5"/>
      <c r="J68" s="5"/>
      <c r="K68" s="5"/>
      <c r="L68" s="5"/>
    </row>
    <row r="69" spans="1:12" ht="42" customHeight="1">
      <c r="A69" s="11" t="s">
        <v>154</v>
      </c>
      <c r="B69" s="66" t="s">
        <v>186</v>
      </c>
      <c r="C69" s="59" t="s">
        <v>181</v>
      </c>
      <c r="D69" s="145" t="s">
        <v>263</v>
      </c>
      <c r="E69" s="2" t="s">
        <v>131</v>
      </c>
      <c r="F69" s="5"/>
      <c r="G69" s="5"/>
      <c r="H69" s="5"/>
      <c r="I69" s="5"/>
      <c r="J69" s="5"/>
      <c r="K69" s="5"/>
      <c r="L69" s="5"/>
    </row>
    <row r="70" spans="1:12" ht="42" customHeight="1">
      <c r="A70" s="149" t="s">
        <v>173</v>
      </c>
      <c r="B70" s="199" t="s">
        <v>96</v>
      </c>
      <c r="C70" s="221" t="s">
        <v>253</v>
      </c>
      <c r="D70" s="223" t="s">
        <v>152</v>
      </c>
      <c r="E70" s="6" t="s">
        <v>130</v>
      </c>
      <c r="F70" s="83">
        <v>1.15</v>
      </c>
      <c r="G70" s="25">
        <v>0.15</v>
      </c>
      <c r="H70" s="147">
        <v>1</v>
      </c>
      <c r="I70" s="5"/>
      <c r="J70" s="5"/>
      <c r="K70" s="5"/>
      <c r="L70" s="5"/>
    </row>
    <row r="71" spans="1:12" ht="76.5" customHeight="1">
      <c r="A71" s="176"/>
      <c r="B71" s="200"/>
      <c r="C71" s="218"/>
      <c r="D71" s="212"/>
      <c r="E71" s="2" t="s">
        <v>81</v>
      </c>
      <c r="F71" s="79">
        <v>1</v>
      </c>
      <c r="G71" s="25"/>
      <c r="H71" s="79">
        <v>1</v>
      </c>
      <c r="I71" s="25"/>
      <c r="J71" s="25"/>
      <c r="K71" s="25"/>
      <c r="L71" s="5"/>
    </row>
    <row r="72" spans="1:12" ht="24.75" customHeight="1">
      <c r="A72" s="177"/>
      <c r="B72" s="201"/>
      <c r="C72" s="222"/>
      <c r="D72" s="213"/>
      <c r="E72" s="2" t="s">
        <v>131</v>
      </c>
      <c r="F72" s="79">
        <v>0.15</v>
      </c>
      <c r="G72" s="25">
        <v>0.15</v>
      </c>
      <c r="H72" s="25"/>
      <c r="I72" s="25"/>
      <c r="J72" s="25"/>
      <c r="K72" s="25"/>
      <c r="L72" s="5"/>
    </row>
    <row r="73" spans="1:12" ht="64.5" customHeight="1">
      <c r="A73" s="149" t="s">
        <v>174</v>
      </c>
      <c r="B73" s="66" t="s">
        <v>82</v>
      </c>
      <c r="C73" s="5" t="s">
        <v>83</v>
      </c>
      <c r="D73" s="145" t="s">
        <v>262</v>
      </c>
      <c r="E73" s="2" t="s">
        <v>131</v>
      </c>
      <c r="F73" s="25">
        <v>20.729</v>
      </c>
      <c r="G73" s="25"/>
      <c r="H73" s="25">
        <v>20.729</v>
      </c>
      <c r="I73" s="25"/>
      <c r="J73" s="25"/>
      <c r="K73" s="25"/>
      <c r="L73" s="25"/>
    </row>
    <row r="74" spans="1:12" ht="33.75" customHeight="1">
      <c r="A74" s="150"/>
      <c r="B74" s="156" t="s">
        <v>84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33" customHeight="1">
      <c r="A75" s="150"/>
      <c r="B75" s="156" t="s">
        <v>89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</row>
    <row r="76" spans="1:12" ht="18" customHeight="1">
      <c r="A76" s="150"/>
      <c r="B76" s="156" t="s">
        <v>90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</row>
    <row r="77" spans="1:12" ht="19.5" customHeight="1">
      <c r="A77" s="150"/>
      <c r="B77" s="156" t="s">
        <v>91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</row>
    <row r="78" spans="1:12" ht="32.25" customHeight="1">
      <c r="A78" s="150"/>
      <c r="B78" s="156" t="s">
        <v>92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17.25" customHeight="1">
      <c r="A79" s="150"/>
      <c r="B79" s="156" t="s">
        <v>93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</row>
    <row r="80" spans="1:12" ht="35.25" customHeight="1">
      <c r="A80" s="150"/>
      <c r="B80" s="156" t="s">
        <v>94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</row>
    <row r="81" spans="1:12" ht="21" customHeight="1">
      <c r="A81" s="175"/>
      <c r="B81" s="156" t="s">
        <v>95</v>
      </c>
      <c r="C81" s="148"/>
      <c r="D81" s="148"/>
      <c r="E81" s="148"/>
      <c r="F81" s="148"/>
      <c r="G81" s="148"/>
      <c r="H81" s="148"/>
      <c r="I81" s="148"/>
      <c r="J81" s="148"/>
      <c r="K81" s="148"/>
      <c r="L81" s="148"/>
    </row>
    <row r="82" spans="1:12" ht="69.75" customHeight="1">
      <c r="A82" s="11" t="s">
        <v>175</v>
      </c>
      <c r="B82" s="66" t="s">
        <v>185</v>
      </c>
      <c r="C82" s="59" t="s">
        <v>85</v>
      </c>
      <c r="D82" s="145" t="s">
        <v>184</v>
      </c>
      <c r="E82" s="2"/>
      <c r="F82" s="5"/>
      <c r="G82" s="5"/>
      <c r="H82" s="5"/>
      <c r="I82" s="5"/>
      <c r="J82" s="5"/>
      <c r="K82" s="5"/>
      <c r="L82" s="5"/>
    </row>
    <row r="83" spans="1:12" ht="69" customHeight="1">
      <c r="A83" s="149" t="s">
        <v>179</v>
      </c>
      <c r="B83" s="66" t="s">
        <v>86</v>
      </c>
      <c r="C83" s="5" t="s">
        <v>87</v>
      </c>
      <c r="D83" s="145" t="s">
        <v>262</v>
      </c>
      <c r="E83" s="2" t="s">
        <v>131</v>
      </c>
      <c r="F83" s="25">
        <v>14.6</v>
      </c>
      <c r="G83" s="25"/>
      <c r="H83" s="25">
        <v>14.6</v>
      </c>
      <c r="I83" s="25"/>
      <c r="J83" s="25"/>
      <c r="K83" s="25"/>
      <c r="L83" s="25"/>
    </row>
    <row r="84" spans="1:12" ht="21.75" customHeight="1">
      <c r="A84" s="150"/>
      <c r="B84" s="156" t="s">
        <v>88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</row>
    <row r="85" spans="1:12" ht="18.75" customHeight="1">
      <c r="A85" s="175"/>
      <c r="B85" s="156" t="s">
        <v>97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ht="36" customHeight="1">
      <c r="A86" s="11" t="s">
        <v>180</v>
      </c>
      <c r="B86" s="66" t="s">
        <v>150</v>
      </c>
      <c r="C86" s="5" t="s">
        <v>151</v>
      </c>
      <c r="D86" s="60" t="s">
        <v>264</v>
      </c>
      <c r="E86" s="2" t="s">
        <v>131</v>
      </c>
      <c r="F86" s="79">
        <f>SUM(L86:L86)</f>
        <v>0</v>
      </c>
      <c r="G86" s="25"/>
      <c r="H86" s="25"/>
      <c r="I86" s="25"/>
      <c r="J86" s="25"/>
      <c r="K86" s="25"/>
      <c r="L86" s="25"/>
    </row>
    <row r="87" spans="1:12" ht="23.25" customHeight="1">
      <c r="A87" s="11"/>
      <c r="B87" s="66" t="s">
        <v>126</v>
      </c>
      <c r="C87" s="5"/>
      <c r="D87" s="5"/>
      <c r="E87" s="5"/>
      <c r="F87" s="64">
        <f>F83+F73+F71+F60+F72</f>
        <v>40.479</v>
      </c>
      <c r="G87" s="64">
        <f>G70</f>
        <v>0.15</v>
      </c>
      <c r="H87" s="64">
        <f>H83+H73+H70+H60</f>
        <v>37.329</v>
      </c>
      <c r="I87" s="64">
        <f>I60</f>
        <v>1</v>
      </c>
      <c r="J87" s="64">
        <f>J60</f>
        <v>1</v>
      </c>
      <c r="K87" s="64">
        <f>K60</f>
        <v>1</v>
      </c>
      <c r="L87" s="25"/>
    </row>
    <row r="88" spans="1:12" ht="23.25" customHeight="1">
      <c r="A88" s="181" t="s">
        <v>219</v>
      </c>
      <c r="B88" s="182"/>
      <c r="C88" s="182"/>
      <c r="D88" s="182"/>
      <c r="E88" s="6" t="s">
        <v>130</v>
      </c>
      <c r="F88" s="64">
        <f>F87+F57+F32</f>
        <v>830.658</v>
      </c>
      <c r="G88" s="64">
        <f>G70+G49+G32</f>
        <v>127.717</v>
      </c>
      <c r="H88" s="64">
        <f>H87+H57+H32</f>
        <v>420.46400000000006</v>
      </c>
      <c r="I88" s="64">
        <f>I87+I57+I32</f>
        <v>96.603</v>
      </c>
      <c r="J88" s="64">
        <f>J87+J57+J32</f>
        <v>98.764</v>
      </c>
      <c r="K88" s="64">
        <f>K87+K57+K32</f>
        <v>87.11</v>
      </c>
      <c r="L88" s="25"/>
    </row>
    <row r="89" spans="1:12" ht="18" customHeight="1">
      <c r="A89" s="183"/>
      <c r="B89" s="184"/>
      <c r="C89" s="184"/>
      <c r="D89" s="184"/>
      <c r="E89" s="2" t="s">
        <v>81</v>
      </c>
      <c r="F89" s="64">
        <f>F71+F61+F50+F47+F43+F38+F27+F24+F21</f>
        <v>248.35767</v>
      </c>
      <c r="G89" s="64">
        <f>G50+G24</f>
        <v>45.276399999999995</v>
      </c>
      <c r="H89" s="64">
        <f>H50+H47+H43+H38+H21+H27+H61+H71</f>
        <v>129.0435</v>
      </c>
      <c r="I89" s="64">
        <f>I61+I47+I43+I38+I27</f>
        <v>28.090310000000002</v>
      </c>
      <c r="J89" s="64">
        <f>J61+J47+J43+J38+J27</f>
        <v>25.679360000000003</v>
      </c>
      <c r="K89" s="64">
        <f>K60+K47+K43+K38+K27</f>
        <v>20.2681</v>
      </c>
      <c r="L89" s="25"/>
    </row>
    <row r="90" spans="1:12" ht="18" customHeight="1">
      <c r="A90" s="185"/>
      <c r="B90" s="186"/>
      <c r="C90" s="186"/>
      <c r="D90" s="186"/>
      <c r="E90" s="2" t="s">
        <v>131</v>
      </c>
      <c r="F90" s="64">
        <f>F83+F73+F72+F51+F48+F44+F39</f>
        <v>582.30033</v>
      </c>
      <c r="G90" s="64">
        <f>G51+G72</f>
        <v>82.4406</v>
      </c>
      <c r="H90" s="64">
        <f>H51+H48+H44+H39+H83+H73</f>
        <v>291.42050000000006</v>
      </c>
      <c r="I90" s="64">
        <f>I48+I44+I39</f>
        <v>68.51269</v>
      </c>
      <c r="J90" s="64">
        <f>J48+J44+J39</f>
        <v>73.08464000000001</v>
      </c>
      <c r="K90" s="64">
        <f>K48+K44+K39</f>
        <v>66.84190000000001</v>
      </c>
      <c r="L90" s="25"/>
    </row>
    <row r="91" ht="15.75">
      <c r="A91" s="1" t="s">
        <v>228</v>
      </c>
    </row>
    <row r="92" spans="2:11" ht="78" customHeight="1">
      <c r="B92" s="85" t="s">
        <v>231</v>
      </c>
      <c r="J92" s="173" t="s">
        <v>232</v>
      </c>
      <c r="K92" s="173"/>
    </row>
  </sheetData>
  <sheetProtection/>
  <mergeCells count="79">
    <mergeCell ref="A70:A72"/>
    <mergeCell ref="B70:B72"/>
    <mergeCell ref="C70:C72"/>
    <mergeCell ref="D70:D72"/>
    <mergeCell ref="B42:B44"/>
    <mergeCell ref="B63:B65"/>
    <mergeCell ref="B74:L74"/>
    <mergeCell ref="C42:C44"/>
    <mergeCell ref="B52:B55"/>
    <mergeCell ref="C52:C55"/>
    <mergeCell ref="D49:D51"/>
    <mergeCell ref="C46:C48"/>
    <mergeCell ref="B60:B62"/>
    <mergeCell ref="D46:D48"/>
    <mergeCell ref="J2:L2"/>
    <mergeCell ref="H3:L3"/>
    <mergeCell ref="A10:L10"/>
    <mergeCell ref="A11:A13"/>
    <mergeCell ref="B11:B13"/>
    <mergeCell ref="C11:C13"/>
    <mergeCell ref="D11:D13"/>
    <mergeCell ref="D6:D8"/>
    <mergeCell ref="A4:L4"/>
    <mergeCell ref="E6:E8"/>
    <mergeCell ref="B23:B25"/>
    <mergeCell ref="C23:C25"/>
    <mergeCell ref="D23:D25"/>
    <mergeCell ref="D14:D16"/>
    <mergeCell ref="B14:B16"/>
    <mergeCell ref="A19:L19"/>
    <mergeCell ref="A20:A22"/>
    <mergeCell ref="B20:B22"/>
    <mergeCell ref="C20:C22"/>
    <mergeCell ref="D20:D22"/>
    <mergeCell ref="A14:A16"/>
    <mergeCell ref="C14:C16"/>
    <mergeCell ref="F6:L7"/>
    <mergeCell ref="A59:L59"/>
    <mergeCell ref="A42:A44"/>
    <mergeCell ref="A23:A25"/>
    <mergeCell ref="A49:A51"/>
    <mergeCell ref="D26:D28"/>
    <mergeCell ref="A26:A28"/>
    <mergeCell ref="B26:B28"/>
    <mergeCell ref="C49:C51"/>
    <mergeCell ref="B46:B48"/>
    <mergeCell ref="D60:D62"/>
    <mergeCell ref="B49:B51"/>
    <mergeCell ref="B78:L78"/>
    <mergeCell ref="B79:L79"/>
    <mergeCell ref="D63:D65"/>
    <mergeCell ref="C60:C62"/>
    <mergeCell ref="B75:L75"/>
    <mergeCell ref="B76:L76"/>
    <mergeCell ref="C63:C65"/>
    <mergeCell ref="B84:L84"/>
    <mergeCell ref="A88:D90"/>
    <mergeCell ref="B85:L85"/>
    <mergeCell ref="A83:A85"/>
    <mergeCell ref="A37:A39"/>
    <mergeCell ref="B37:B39"/>
    <mergeCell ref="B80:L80"/>
    <mergeCell ref="B81:L81"/>
    <mergeCell ref="A73:A81"/>
    <mergeCell ref="A52:A55"/>
    <mergeCell ref="D52:D55"/>
    <mergeCell ref="A60:A62"/>
    <mergeCell ref="A63:A65"/>
    <mergeCell ref="B77:L77"/>
    <mergeCell ref="J92:K92"/>
    <mergeCell ref="D37:D39"/>
    <mergeCell ref="C37:C39"/>
    <mergeCell ref="A6:A8"/>
    <mergeCell ref="B6:B8"/>
    <mergeCell ref="C6:C8"/>
    <mergeCell ref="A33:L33"/>
    <mergeCell ref="C26:C28"/>
    <mergeCell ref="D42:D44"/>
    <mergeCell ref="A46:A48"/>
  </mergeCells>
  <printOptions/>
  <pageMargins left="0.29" right="0.21" top="0.41" bottom="0.41" header="0.3" footer="0.32"/>
  <pageSetup fitToHeight="8" horizontalDpi="600" verticalDpi="600" orientation="landscape" paperSize="9" scale="63" r:id="rId3"/>
  <rowBreaks count="3" manualBreakCount="3">
    <brk id="28" max="11" man="1"/>
    <brk id="44" max="11" man="1"/>
    <brk id="6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view="pageBreakPreview" zoomScale="115" zoomScaleSheetLayoutView="115" workbookViewId="0" topLeftCell="A1">
      <selection activeCell="F198" sqref="F198"/>
    </sheetView>
  </sheetViews>
  <sheetFormatPr defaultColWidth="9.140625" defaultRowHeight="12.75"/>
  <cols>
    <col min="1" max="1" width="14.00390625" style="1" customWidth="1"/>
    <col min="2" max="2" width="10.00390625" style="1" customWidth="1"/>
    <col min="3" max="3" width="9.140625" style="1" customWidth="1"/>
    <col min="4" max="4" width="11.140625" style="1" customWidth="1"/>
    <col min="5" max="5" width="12.7109375" style="1" customWidth="1"/>
    <col min="6" max="6" width="12.421875" style="1" customWidth="1"/>
    <col min="7" max="7" width="10.28125" style="1" customWidth="1"/>
    <col min="8" max="8" width="16.7109375" style="1" customWidth="1"/>
    <col min="9" max="9" width="8.57421875" style="1" customWidth="1"/>
    <col min="10" max="12" width="9.140625" style="1" customWidth="1"/>
    <col min="13" max="13" width="25.7109375" style="1" customWidth="1"/>
    <col min="14" max="14" width="9.140625" style="1" customWidth="1"/>
    <col min="15" max="15" width="49.28125" style="1" customWidth="1"/>
    <col min="16" max="16" width="26.28125" style="1" customWidth="1"/>
    <col min="17" max="16384" width="9.140625" style="1" customWidth="1"/>
  </cols>
  <sheetData>
    <row r="1" spans="1:9" ht="67.5" customHeight="1">
      <c r="A1" s="228" t="s">
        <v>213</v>
      </c>
      <c r="B1" s="229"/>
      <c r="C1" s="229"/>
      <c r="D1" s="229"/>
      <c r="E1" s="229"/>
      <c r="F1" s="229"/>
      <c r="G1" s="229"/>
      <c r="H1" s="229"/>
      <c r="I1" s="229"/>
    </row>
    <row r="2" spans="1:9" ht="27" customHeight="1">
      <c r="A2" s="230" t="s">
        <v>187</v>
      </c>
      <c r="B2" s="231"/>
      <c r="C2" s="231"/>
      <c r="D2" s="231"/>
      <c r="E2" s="231"/>
      <c r="F2" s="231"/>
      <c r="G2" s="231"/>
      <c r="H2" s="231"/>
      <c r="I2" s="231"/>
    </row>
    <row r="3" ht="12.75" customHeight="1">
      <c r="A3" s="33" t="s">
        <v>2</v>
      </c>
    </row>
    <row r="4" spans="1:9" ht="17.25" customHeight="1">
      <c r="A4" s="232" t="s">
        <v>190</v>
      </c>
      <c r="B4" s="232"/>
      <c r="C4" s="232"/>
      <c r="D4" s="232"/>
      <c r="E4" s="232"/>
      <c r="F4" s="232"/>
      <c r="G4" s="232"/>
      <c r="H4" s="232"/>
      <c r="I4" s="232"/>
    </row>
    <row r="5" spans="1:9" ht="12.75" customHeight="1">
      <c r="A5" s="56" t="s">
        <v>192</v>
      </c>
      <c r="B5" s="18"/>
      <c r="C5" s="18"/>
      <c r="D5" s="18"/>
      <c r="E5" s="18"/>
      <c r="F5" s="18"/>
      <c r="G5" s="18">
        <v>100</v>
      </c>
      <c r="H5" s="56" t="s">
        <v>191</v>
      </c>
      <c r="I5" s="18"/>
    </row>
    <row r="6" spans="1:9" ht="12.75" customHeight="1">
      <c r="A6" s="56" t="s">
        <v>193</v>
      </c>
      <c r="B6" s="18"/>
      <c r="C6" s="18"/>
      <c r="D6" s="18"/>
      <c r="E6" s="18"/>
      <c r="F6" s="18"/>
      <c r="G6" s="18">
        <v>15</v>
      </c>
      <c r="H6" s="56" t="s">
        <v>191</v>
      </c>
      <c r="I6" s="18"/>
    </row>
    <row r="7" spans="1:9" ht="12.75" customHeight="1">
      <c r="A7" s="56"/>
      <c r="B7" s="18"/>
      <c r="C7" s="18"/>
      <c r="D7" s="56"/>
      <c r="E7" s="18"/>
      <c r="F7" s="18"/>
      <c r="G7" s="18"/>
      <c r="H7" s="18"/>
      <c r="I7" s="18"/>
    </row>
    <row r="8" spans="1:9" ht="12.75" customHeight="1">
      <c r="A8" s="56" t="s">
        <v>214</v>
      </c>
      <c r="B8" s="18"/>
      <c r="C8" s="18"/>
      <c r="D8" s="18"/>
      <c r="E8" s="18"/>
      <c r="F8" s="18"/>
      <c r="G8" s="18">
        <v>154</v>
      </c>
      <c r="H8" s="56" t="s">
        <v>189</v>
      </c>
      <c r="I8" s="18"/>
    </row>
    <row r="9" spans="1:9" ht="12.75" customHeight="1">
      <c r="A9" s="56" t="s">
        <v>215</v>
      </c>
      <c r="B9" s="18"/>
      <c r="C9" s="18"/>
      <c r="D9" s="18"/>
      <c r="E9" s="18"/>
      <c r="F9" s="18"/>
      <c r="G9" s="18">
        <v>26</v>
      </c>
      <c r="H9" s="56" t="s">
        <v>189</v>
      </c>
      <c r="I9" s="18"/>
    </row>
    <row r="10" spans="1:9" ht="12.7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 customHeight="1">
      <c r="A11" s="56" t="s">
        <v>194</v>
      </c>
      <c r="B11" s="18"/>
      <c r="C11" s="18"/>
      <c r="D11" s="18"/>
      <c r="E11" s="18"/>
      <c r="F11" s="18"/>
      <c r="G11" s="18"/>
      <c r="H11" s="18"/>
      <c r="I11" s="18"/>
    </row>
    <row r="12" spans="1:9" ht="12.75" customHeight="1">
      <c r="A12" s="56" t="s">
        <v>196</v>
      </c>
      <c r="B12" s="18"/>
      <c r="C12" s="18"/>
      <c r="D12" s="72">
        <f>G8*G5</f>
        <v>15400</v>
      </c>
      <c r="E12" s="56" t="s">
        <v>188</v>
      </c>
      <c r="F12" s="18"/>
      <c r="G12" s="18"/>
      <c r="H12" s="18"/>
      <c r="I12" s="18"/>
    </row>
    <row r="13" spans="1:9" ht="12.75" customHeight="1">
      <c r="A13" s="56" t="s">
        <v>195</v>
      </c>
      <c r="B13" s="18"/>
      <c r="C13" s="18"/>
      <c r="D13" s="72">
        <f>G9*G6</f>
        <v>390</v>
      </c>
      <c r="E13" s="56" t="s">
        <v>188</v>
      </c>
      <c r="F13" s="18"/>
      <c r="G13" s="18"/>
      <c r="H13" s="18"/>
      <c r="I13" s="18"/>
    </row>
    <row r="14" spans="1:9" ht="12.7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2.75" customHeight="1">
      <c r="A15" s="56" t="s">
        <v>197</v>
      </c>
      <c r="B15" s="18"/>
      <c r="C15" s="18"/>
      <c r="D15" s="18"/>
      <c r="E15" s="73">
        <f>D12+D13</f>
        <v>15790</v>
      </c>
      <c r="F15" s="44" t="s">
        <v>188</v>
      </c>
      <c r="G15" s="18"/>
      <c r="H15" s="18"/>
      <c r="I15" s="18"/>
    </row>
    <row r="16" spans="1:9" ht="12.75" customHeight="1">
      <c r="A16" s="56" t="s">
        <v>198</v>
      </c>
      <c r="B16" s="18"/>
      <c r="C16" s="18"/>
      <c r="D16" s="18"/>
      <c r="E16" s="18"/>
      <c r="F16" s="18"/>
      <c r="G16" s="18"/>
      <c r="H16" s="18"/>
      <c r="I16" s="18"/>
    </row>
    <row r="17" spans="1:9" ht="25.5" customHeight="1">
      <c r="A17" s="243" t="s">
        <v>252</v>
      </c>
      <c r="B17" s="243"/>
      <c r="C17" s="243"/>
      <c r="D17" s="243"/>
      <c r="E17" s="243"/>
      <c r="F17" s="243"/>
      <c r="G17" s="243"/>
      <c r="H17" s="243"/>
      <c r="I17" s="243"/>
    </row>
    <row r="18" spans="1:9" ht="12.75" customHeight="1">
      <c r="A18" s="255" t="s">
        <v>238</v>
      </c>
      <c r="B18" s="256"/>
      <c r="C18" s="256"/>
      <c r="D18" s="256"/>
      <c r="E18" s="256"/>
      <c r="F18" s="256"/>
      <c r="G18" s="256"/>
      <c r="H18" s="256"/>
      <c r="I18" s="256"/>
    </row>
    <row r="19" spans="1:8" ht="12.75" customHeight="1">
      <c r="A19" s="33" t="s">
        <v>239</v>
      </c>
      <c r="B19" s="33"/>
      <c r="C19" s="33"/>
      <c r="D19" s="33"/>
      <c r="E19" s="33"/>
      <c r="F19" s="33"/>
      <c r="G19" s="33"/>
      <c r="H19" s="33"/>
    </row>
    <row r="20" ht="12.75" customHeight="1">
      <c r="A20" s="32" t="s">
        <v>240</v>
      </c>
    </row>
    <row r="21" spans="1:7" ht="12.75" customHeight="1" thickBot="1">
      <c r="A21" s="87"/>
      <c r="D21" s="88"/>
      <c r="G21" s="34"/>
    </row>
    <row r="22" spans="1:9" ht="12.75" customHeight="1">
      <c r="A22" s="248" t="s">
        <v>241</v>
      </c>
      <c r="B22" s="249"/>
      <c r="C22" s="249"/>
      <c r="D22" s="90"/>
      <c r="E22" s="91">
        <v>61</v>
      </c>
      <c r="F22" s="92" t="s">
        <v>146</v>
      </c>
      <c r="G22" s="93"/>
      <c r="H22" s="94">
        <v>7548000</v>
      </c>
      <c r="I22" s="95" t="s">
        <v>242</v>
      </c>
    </row>
    <row r="23" spans="1:9" ht="12.75" customHeight="1">
      <c r="A23" s="250" t="s">
        <v>243</v>
      </c>
      <c r="B23" s="251"/>
      <c r="C23" s="251"/>
      <c r="D23" s="96"/>
      <c r="E23" s="97">
        <v>1</v>
      </c>
      <c r="F23" s="98" t="s">
        <v>146</v>
      </c>
      <c r="G23" s="99"/>
      <c r="H23" s="100">
        <v>71000</v>
      </c>
      <c r="I23" s="101" t="s">
        <v>242</v>
      </c>
    </row>
    <row r="24" spans="1:9" ht="12.75" customHeight="1">
      <c r="A24" s="252" t="s">
        <v>244</v>
      </c>
      <c r="B24" s="251"/>
      <c r="C24" s="251"/>
      <c r="D24" s="101"/>
      <c r="E24" s="97">
        <v>2</v>
      </c>
      <c r="F24" s="98" t="s">
        <v>146</v>
      </c>
      <c r="G24" s="99"/>
      <c r="H24" s="100">
        <v>142000</v>
      </c>
      <c r="I24" s="101" t="s">
        <v>242</v>
      </c>
    </row>
    <row r="25" spans="1:9" ht="12.75" customHeight="1">
      <c r="A25" s="252" t="s">
        <v>245</v>
      </c>
      <c r="B25" s="251"/>
      <c r="C25" s="251"/>
      <c r="D25" s="96"/>
      <c r="E25" s="102">
        <v>4</v>
      </c>
      <c r="F25" s="98" t="s">
        <v>146</v>
      </c>
      <c r="G25" s="99"/>
      <c r="H25" s="100">
        <v>378000</v>
      </c>
      <c r="I25" s="101" t="s">
        <v>242</v>
      </c>
    </row>
    <row r="26" spans="1:9" ht="12.75" customHeight="1" thickBot="1">
      <c r="A26" s="238" t="s">
        <v>246</v>
      </c>
      <c r="B26" s="239"/>
      <c r="C26" s="239"/>
      <c r="D26" s="103"/>
      <c r="E26" s="104">
        <v>3</v>
      </c>
      <c r="F26" s="105" t="s">
        <v>146</v>
      </c>
      <c r="G26" s="106"/>
      <c r="H26" s="107">
        <v>213000</v>
      </c>
      <c r="I26" s="103" t="s">
        <v>242</v>
      </c>
    </row>
    <row r="27" spans="1:9" ht="12.75" customHeight="1">
      <c r="A27" s="89"/>
      <c r="B27" s="108"/>
      <c r="C27" s="108"/>
      <c r="D27" s="90"/>
      <c r="E27" s="91"/>
      <c r="F27" s="91"/>
      <c r="G27" s="93"/>
      <c r="H27" s="95"/>
      <c r="I27" s="91"/>
    </row>
    <row r="28" spans="1:9" ht="12.75" customHeight="1" thickBot="1">
      <c r="A28" s="240" t="s">
        <v>247</v>
      </c>
      <c r="B28" s="240"/>
      <c r="C28" s="109"/>
      <c r="D28" s="110"/>
      <c r="E28" s="111">
        <v>71</v>
      </c>
      <c r="F28" s="104" t="s">
        <v>200</v>
      </c>
      <c r="G28" s="112"/>
      <c r="H28" s="113">
        <v>8352000</v>
      </c>
      <c r="I28" s="114" t="s">
        <v>242</v>
      </c>
    </row>
    <row r="29" spans="1:9" ht="12.75" customHeight="1">
      <c r="A29" s="56"/>
      <c r="B29" s="18"/>
      <c r="C29" s="18"/>
      <c r="D29" s="18"/>
      <c r="E29" s="18"/>
      <c r="F29" s="18"/>
      <c r="G29" s="18"/>
      <c r="H29" s="18"/>
      <c r="I29" s="18"/>
    </row>
    <row r="30" spans="1:8" ht="12.75" customHeight="1" thickBot="1">
      <c r="A30" s="33" t="s">
        <v>248</v>
      </c>
      <c r="B30" s="33"/>
      <c r="C30" s="33"/>
      <c r="G30" s="86"/>
      <c r="H30" s="86"/>
    </row>
    <row r="31" spans="1:9" ht="12.75" customHeight="1" thickBot="1">
      <c r="A31" s="253" t="s">
        <v>245</v>
      </c>
      <c r="B31" s="254"/>
      <c r="C31" s="254"/>
      <c r="D31" s="117"/>
      <c r="E31" s="118">
        <v>3</v>
      </c>
      <c r="F31" s="118" t="s">
        <v>200</v>
      </c>
      <c r="G31" s="119"/>
      <c r="H31" s="120">
        <v>425000</v>
      </c>
      <c r="I31" s="121" t="s">
        <v>242</v>
      </c>
    </row>
    <row r="32" spans="1:9" ht="12.75" customHeight="1" thickBot="1">
      <c r="A32" s="237" t="s">
        <v>247</v>
      </c>
      <c r="B32" s="236"/>
      <c r="C32" s="236"/>
      <c r="D32" s="122"/>
      <c r="E32" s="123">
        <v>3</v>
      </c>
      <c r="F32" s="123" t="s">
        <v>200</v>
      </c>
      <c r="G32" s="124"/>
      <c r="H32" s="125">
        <v>425000</v>
      </c>
      <c r="I32" s="126" t="s">
        <v>242</v>
      </c>
    </row>
    <row r="33" spans="1:9" ht="12.75" customHeight="1" thickBot="1">
      <c r="A33" s="127"/>
      <c r="B33" s="127"/>
      <c r="C33" s="127"/>
      <c r="D33" s="128"/>
      <c r="E33" s="128"/>
      <c r="F33" s="128"/>
      <c r="G33" s="128"/>
      <c r="H33" s="129"/>
      <c r="I33" s="33"/>
    </row>
    <row r="34" spans="1:9" ht="16.5" customHeight="1" thickBot="1">
      <c r="A34" s="237" t="s">
        <v>249</v>
      </c>
      <c r="B34" s="236"/>
      <c r="C34" s="116"/>
      <c r="D34" s="117"/>
      <c r="E34" s="130"/>
      <c r="F34" s="130"/>
      <c r="G34" s="130"/>
      <c r="H34" s="131">
        <f>H32+H28</f>
        <v>8777000</v>
      </c>
      <c r="I34" s="126" t="s">
        <v>242</v>
      </c>
    </row>
    <row r="35" spans="1:9" ht="12.75" customHeight="1">
      <c r="A35" s="56"/>
      <c r="B35" s="18"/>
      <c r="C35" s="18"/>
      <c r="D35" s="18"/>
      <c r="E35" s="18"/>
      <c r="F35" s="18"/>
      <c r="G35" s="18"/>
      <c r="H35" s="18"/>
      <c r="I35" s="18"/>
    </row>
    <row r="36" spans="1:9" ht="12.75" customHeight="1">
      <c r="A36" s="255" t="s">
        <v>250</v>
      </c>
      <c r="B36" s="256"/>
      <c r="C36" s="256"/>
      <c r="D36" s="256"/>
      <c r="E36" s="256"/>
      <c r="F36" s="256"/>
      <c r="G36" s="256"/>
      <c r="H36" s="256"/>
      <c r="I36" s="256"/>
    </row>
    <row r="37" spans="1:8" ht="12.75" customHeight="1">
      <c r="A37" s="33" t="s">
        <v>251</v>
      </c>
      <c r="B37" s="33"/>
      <c r="C37" s="33"/>
      <c r="D37" s="33"/>
      <c r="E37" s="33"/>
      <c r="F37" s="33"/>
      <c r="G37" s="33"/>
      <c r="H37" s="32"/>
    </row>
    <row r="38" spans="1:8" ht="12.75" customHeight="1" thickBot="1">
      <c r="A38" s="32"/>
      <c r="G38" s="33"/>
      <c r="H38" s="32"/>
    </row>
    <row r="39" spans="1:9" ht="12.75" customHeight="1">
      <c r="A39" s="248" t="s">
        <v>241</v>
      </c>
      <c r="B39" s="249"/>
      <c r="C39" s="249"/>
      <c r="D39" s="90"/>
      <c r="E39" s="91">
        <v>9</v>
      </c>
      <c r="F39" s="92" t="s">
        <v>146</v>
      </c>
      <c r="G39" s="93"/>
      <c r="H39" s="94">
        <v>467000</v>
      </c>
      <c r="I39" s="95" t="s">
        <v>242</v>
      </c>
    </row>
    <row r="40" spans="1:9" ht="12.75" customHeight="1">
      <c r="A40" s="250" t="s">
        <v>243</v>
      </c>
      <c r="B40" s="251"/>
      <c r="C40" s="251"/>
      <c r="D40" s="96"/>
      <c r="E40" s="97">
        <v>3</v>
      </c>
      <c r="F40" s="98" t="s">
        <v>146</v>
      </c>
      <c r="G40" s="99"/>
      <c r="H40" s="100">
        <v>204000</v>
      </c>
      <c r="I40" s="101" t="s">
        <v>242</v>
      </c>
    </row>
    <row r="41" spans="1:9" ht="12.75" customHeight="1">
      <c r="A41" s="252" t="s">
        <v>244</v>
      </c>
      <c r="B41" s="251"/>
      <c r="C41" s="251"/>
      <c r="D41" s="101"/>
      <c r="E41" s="97">
        <v>2</v>
      </c>
      <c r="F41" s="98" t="s">
        <v>146</v>
      </c>
      <c r="G41" s="99"/>
      <c r="H41" s="100">
        <v>156000</v>
      </c>
      <c r="I41" s="101" t="s">
        <v>242</v>
      </c>
    </row>
    <row r="42" spans="1:9" ht="12.75" customHeight="1">
      <c r="A42" s="252" t="s">
        <v>245</v>
      </c>
      <c r="B42" s="251"/>
      <c r="C42" s="251"/>
      <c r="D42" s="96"/>
      <c r="E42" s="102">
        <v>0</v>
      </c>
      <c r="F42" s="98" t="s">
        <v>146</v>
      </c>
      <c r="G42" s="99"/>
      <c r="H42" s="100">
        <v>0</v>
      </c>
      <c r="I42" s="101" t="s">
        <v>242</v>
      </c>
    </row>
    <row r="43" spans="1:9" ht="12.75" customHeight="1" thickBot="1">
      <c r="A43" s="238" t="s">
        <v>246</v>
      </c>
      <c r="B43" s="239"/>
      <c r="C43" s="239"/>
      <c r="D43" s="103"/>
      <c r="E43" s="104">
        <v>0</v>
      </c>
      <c r="F43" s="105" t="s">
        <v>146</v>
      </c>
      <c r="G43" s="106"/>
      <c r="H43" s="107">
        <v>0</v>
      </c>
      <c r="I43" s="103" t="s">
        <v>242</v>
      </c>
    </row>
    <row r="44" spans="1:9" ht="12.75" customHeight="1">
      <c r="A44" s="89"/>
      <c r="B44" s="108"/>
      <c r="C44" s="108"/>
      <c r="D44" s="90"/>
      <c r="E44" s="91"/>
      <c r="F44" s="91"/>
      <c r="G44" s="134"/>
      <c r="H44" s="91"/>
      <c r="I44" s="91"/>
    </row>
    <row r="45" spans="1:9" ht="12.75" customHeight="1" thickBot="1">
      <c r="A45" s="240" t="s">
        <v>247</v>
      </c>
      <c r="B45" s="240"/>
      <c r="C45" s="109"/>
      <c r="D45" s="110"/>
      <c r="E45" s="111">
        <v>14</v>
      </c>
      <c r="F45" s="104" t="s">
        <v>200</v>
      </c>
      <c r="G45" s="135"/>
      <c r="H45" s="136">
        <f>H39+H40+H42++H41+H43</f>
        <v>827000</v>
      </c>
      <c r="I45" s="114" t="s">
        <v>242</v>
      </c>
    </row>
    <row r="46" spans="1:9" ht="12.75" customHeight="1">
      <c r="A46" s="86"/>
      <c r="B46" s="86"/>
      <c r="C46" s="86"/>
      <c r="D46" s="86"/>
      <c r="E46" s="86"/>
      <c r="F46" s="86"/>
      <c r="G46" s="86"/>
      <c r="H46" s="86"/>
      <c r="I46" s="86"/>
    </row>
    <row r="47" spans="7:8" ht="12.75" customHeight="1">
      <c r="G47" s="115"/>
      <c r="H47" s="33"/>
    </row>
    <row r="48" spans="1:8" ht="12.75" customHeight="1" thickBot="1">
      <c r="A48" s="33" t="s">
        <v>248</v>
      </c>
      <c r="B48" s="33"/>
      <c r="C48" s="33"/>
      <c r="G48" s="86"/>
      <c r="H48" s="86"/>
    </row>
    <row r="49" spans="1:9" ht="12.75" customHeight="1">
      <c r="A49" s="241" t="s">
        <v>241</v>
      </c>
      <c r="B49" s="242"/>
      <c r="C49" s="242"/>
      <c r="D49" s="95"/>
      <c r="E49" s="91">
        <v>1</v>
      </c>
      <c r="F49" s="108" t="s">
        <v>200</v>
      </c>
      <c r="G49" s="137"/>
      <c r="H49" s="138">
        <v>51000</v>
      </c>
      <c r="I49" s="139" t="s">
        <v>242</v>
      </c>
    </row>
    <row r="50" spans="1:9" ht="12.75" customHeight="1">
      <c r="A50" s="246" t="s">
        <v>243</v>
      </c>
      <c r="B50" s="247"/>
      <c r="C50" s="247"/>
      <c r="D50" s="96"/>
      <c r="E50" s="97">
        <v>3</v>
      </c>
      <c r="F50" s="1" t="s">
        <v>146</v>
      </c>
      <c r="G50" s="99"/>
      <c r="H50" s="100">
        <v>204000</v>
      </c>
      <c r="I50" s="101" t="s">
        <v>242</v>
      </c>
    </row>
    <row r="51" spans="1:9" ht="12.75" customHeight="1" thickBot="1">
      <c r="A51" s="234" t="s">
        <v>245</v>
      </c>
      <c r="B51" s="235"/>
      <c r="C51" s="235"/>
      <c r="D51" s="140"/>
      <c r="E51" s="104">
        <v>1</v>
      </c>
      <c r="F51" s="1" t="s">
        <v>146</v>
      </c>
      <c r="G51" s="106"/>
      <c r="H51" s="107">
        <v>150000</v>
      </c>
      <c r="I51" s="101" t="s">
        <v>242</v>
      </c>
    </row>
    <row r="52" spans="1:9" ht="12.75" customHeight="1" thickBot="1">
      <c r="A52" s="236" t="s">
        <v>247</v>
      </c>
      <c r="B52" s="236"/>
      <c r="C52" s="116"/>
      <c r="D52" s="141"/>
      <c r="E52" s="130">
        <v>3</v>
      </c>
      <c r="F52" s="130" t="s">
        <v>200</v>
      </c>
      <c r="G52" s="130"/>
      <c r="H52" s="142">
        <v>405000</v>
      </c>
      <c r="I52" s="143" t="s">
        <v>242</v>
      </c>
    </row>
    <row r="53" spans="1:9" ht="12.75" customHeight="1" thickBot="1">
      <c r="A53" s="132"/>
      <c r="B53" s="132"/>
      <c r="C53" s="132"/>
      <c r="H53" s="133"/>
      <c r="I53" s="32"/>
    </row>
    <row r="54" spans="1:9" ht="17.25" customHeight="1" thickBot="1">
      <c r="A54" s="237" t="s">
        <v>249</v>
      </c>
      <c r="B54" s="236"/>
      <c r="C54" s="116"/>
      <c r="D54" s="141"/>
      <c r="E54" s="130"/>
      <c r="F54" s="130"/>
      <c r="G54" s="130"/>
      <c r="H54" s="144">
        <f>H45+H52</f>
        <v>1232000</v>
      </c>
      <c r="I54" s="143" t="s">
        <v>242</v>
      </c>
    </row>
    <row r="55" ht="12.75" customHeight="1"/>
    <row r="56" ht="12.75" customHeight="1"/>
    <row r="57" spans="1:9" ht="12.75" customHeight="1">
      <c r="A57" s="244" t="s">
        <v>237</v>
      </c>
      <c r="B57" s="244"/>
      <c r="C57" s="244"/>
      <c r="D57" s="244"/>
      <c r="E57" s="244"/>
      <c r="F57" s="244"/>
      <c r="G57" s="244"/>
      <c r="H57" s="244"/>
      <c r="I57" s="244"/>
    </row>
    <row r="58" spans="1:9" ht="18" customHeight="1">
      <c r="A58" s="56" t="s">
        <v>199</v>
      </c>
      <c r="B58" s="18"/>
      <c r="C58" s="18"/>
      <c r="D58" s="18"/>
      <c r="E58" s="18"/>
      <c r="F58" s="74">
        <v>42163</v>
      </c>
      <c r="G58" s="56" t="s">
        <v>200</v>
      </c>
      <c r="H58" s="18"/>
      <c r="I58" s="18"/>
    </row>
    <row r="59" spans="1:9" ht="12.75" customHeight="1">
      <c r="A59" s="56" t="s">
        <v>0</v>
      </c>
      <c r="B59" s="18"/>
      <c r="C59" s="18"/>
      <c r="D59" s="18"/>
      <c r="E59" s="18"/>
      <c r="F59" s="21">
        <v>0.1506</v>
      </c>
      <c r="G59" s="56" t="s">
        <v>191</v>
      </c>
      <c r="H59" s="18"/>
      <c r="I59" s="18"/>
    </row>
    <row r="60" spans="1:9" ht="12.75" customHeight="1">
      <c r="A60" s="56" t="s">
        <v>1</v>
      </c>
      <c r="B60" s="18"/>
      <c r="C60" s="18"/>
      <c r="D60" s="18"/>
      <c r="E60" s="18"/>
      <c r="F60" s="18"/>
      <c r="G60" s="75">
        <f>F58*F59</f>
        <v>6349.7478</v>
      </c>
      <c r="H60" s="44" t="s">
        <v>188</v>
      </c>
      <c r="I60" s="18"/>
    </row>
    <row r="61" ht="12.75" customHeight="1"/>
    <row r="62" ht="12" customHeight="1"/>
    <row r="63" ht="12.75" customHeight="1">
      <c r="A63" s="33" t="s">
        <v>3</v>
      </c>
    </row>
    <row r="64" ht="12.75" customHeight="1">
      <c r="A64" s="33" t="s">
        <v>4</v>
      </c>
    </row>
    <row r="65" spans="1:9" ht="12.75" customHeight="1">
      <c r="A65" s="35" t="s">
        <v>5</v>
      </c>
      <c r="B65" s="31"/>
      <c r="C65" s="31"/>
      <c r="D65" s="31"/>
      <c r="E65" s="31"/>
      <c r="F65" s="31"/>
      <c r="G65" s="40">
        <v>1405</v>
      </c>
      <c r="H65" s="31" t="s">
        <v>21</v>
      </c>
      <c r="I65" s="31"/>
    </row>
    <row r="66" spans="1:8" ht="12.75" customHeight="1">
      <c r="A66" s="32" t="s">
        <v>6</v>
      </c>
      <c r="G66" s="41">
        <v>80</v>
      </c>
      <c r="H66" s="32" t="s">
        <v>191</v>
      </c>
    </row>
    <row r="67" spans="1:8" ht="12.75" customHeight="1">
      <c r="A67" s="1" t="s">
        <v>8</v>
      </c>
      <c r="G67" s="38">
        <f>G65*G66</f>
        <v>112400</v>
      </c>
      <c r="H67" s="1" t="s">
        <v>191</v>
      </c>
    </row>
    <row r="68" spans="1:8" ht="12.75" customHeight="1">
      <c r="A68" s="1" t="s">
        <v>10</v>
      </c>
      <c r="G68" s="42">
        <v>0.3</v>
      </c>
      <c r="H68" s="18" t="s">
        <v>9</v>
      </c>
    </row>
    <row r="69" spans="1:8" ht="12.75" customHeight="1">
      <c r="A69" s="1" t="s">
        <v>11</v>
      </c>
      <c r="G69" s="42">
        <v>0.27</v>
      </c>
      <c r="H69" s="18" t="s">
        <v>9</v>
      </c>
    </row>
    <row r="70" spans="1:8" ht="12.75" customHeight="1">
      <c r="A70" s="1" t="s">
        <v>12</v>
      </c>
      <c r="G70" s="42">
        <v>0.24</v>
      </c>
      <c r="H70" s="18" t="s">
        <v>9</v>
      </c>
    </row>
    <row r="71" spans="1:8" ht="12.75" customHeight="1">
      <c r="A71" s="1" t="s">
        <v>13</v>
      </c>
      <c r="G71" s="42">
        <v>0.21</v>
      </c>
      <c r="H71" s="18" t="s">
        <v>9</v>
      </c>
    </row>
    <row r="72" spans="1:8" ht="12.75" customHeight="1">
      <c r="A72" s="1" t="s">
        <v>254</v>
      </c>
      <c r="G72" s="39">
        <f>G67/4*G68</f>
        <v>8430</v>
      </c>
      <c r="H72" s="33" t="s">
        <v>188</v>
      </c>
    </row>
    <row r="73" spans="1:8" ht="12.75" customHeight="1">
      <c r="A73" s="1" t="s">
        <v>255</v>
      </c>
      <c r="G73" s="39">
        <f>G67/4*G69</f>
        <v>7587.000000000001</v>
      </c>
      <c r="H73" s="33" t="s">
        <v>188</v>
      </c>
    </row>
    <row r="74" spans="1:8" ht="12.75" customHeight="1">
      <c r="A74" s="1" t="s">
        <v>256</v>
      </c>
      <c r="G74" s="39">
        <f>G67/4*G70</f>
        <v>6744</v>
      </c>
      <c r="H74" s="33" t="s">
        <v>188</v>
      </c>
    </row>
    <row r="75" spans="1:8" ht="12.75" customHeight="1">
      <c r="A75" s="1" t="s">
        <v>257</v>
      </c>
      <c r="G75" s="39">
        <f>G67/4*G71</f>
        <v>5901</v>
      </c>
      <c r="H75" s="33" t="s">
        <v>188</v>
      </c>
    </row>
    <row r="76" ht="12.75" customHeight="1"/>
    <row r="77" spans="1:9" ht="30" customHeight="1">
      <c r="A77" s="245" t="s">
        <v>15</v>
      </c>
      <c r="B77" s="245"/>
      <c r="C77" s="245"/>
      <c r="D77" s="245"/>
      <c r="E77" s="245"/>
      <c r="F77" s="245"/>
      <c r="G77" s="245"/>
      <c r="H77" s="245"/>
      <c r="I77" s="68"/>
    </row>
    <row r="78" ht="12.75" customHeight="1">
      <c r="A78" s="18" t="s">
        <v>16</v>
      </c>
    </row>
    <row r="79" ht="12.75" customHeight="1">
      <c r="A79" s="18" t="s">
        <v>17</v>
      </c>
    </row>
    <row r="80" ht="12.75" customHeight="1">
      <c r="A80" s="18" t="s">
        <v>18</v>
      </c>
    </row>
    <row r="81" ht="12.75" customHeight="1">
      <c r="A81" s="18" t="s">
        <v>19</v>
      </c>
    </row>
    <row r="82" ht="12.75" customHeight="1">
      <c r="A82" s="18" t="s">
        <v>20</v>
      </c>
    </row>
    <row r="83" ht="12.75" customHeight="1">
      <c r="A83" s="18" t="s">
        <v>39</v>
      </c>
    </row>
    <row r="84" ht="12.75" customHeight="1"/>
    <row r="85" spans="1:7" ht="12.75" customHeight="1">
      <c r="A85" s="18" t="s">
        <v>35</v>
      </c>
      <c r="F85" s="76">
        <v>1405</v>
      </c>
      <c r="G85" s="31" t="s">
        <v>7</v>
      </c>
    </row>
    <row r="86" spans="1:7" ht="12.75" customHeight="1">
      <c r="A86" s="18" t="s">
        <v>216</v>
      </c>
      <c r="F86" s="1">
        <v>939</v>
      </c>
      <c r="G86" s="1" t="s">
        <v>7</v>
      </c>
    </row>
    <row r="87" ht="12.75" customHeight="1">
      <c r="A87" s="18"/>
    </row>
    <row r="88" spans="1:7" ht="12.75" customHeight="1">
      <c r="A88" s="18"/>
      <c r="F88" s="18"/>
      <c r="G88" s="18"/>
    </row>
    <row r="89" ht="12.75" customHeight="1"/>
    <row r="90" ht="12.75" customHeight="1">
      <c r="A90" s="18" t="s">
        <v>77</v>
      </c>
    </row>
    <row r="91" spans="1:5" ht="12.75" customHeight="1">
      <c r="A91" s="18" t="s">
        <v>22</v>
      </c>
      <c r="D91" s="43" t="s">
        <v>24</v>
      </c>
      <c r="E91" s="1">
        <v>0.25</v>
      </c>
    </row>
    <row r="92" spans="1:7" ht="12.75" customHeight="1">
      <c r="A92" s="18" t="s">
        <v>23</v>
      </c>
      <c r="F92" s="37">
        <f>24400*E91</f>
        <v>6100</v>
      </c>
      <c r="G92" s="1" t="s">
        <v>146</v>
      </c>
    </row>
    <row r="93" spans="1:7" ht="12.75" customHeight="1">
      <c r="A93" s="18" t="s">
        <v>25</v>
      </c>
      <c r="F93" s="1">
        <v>6</v>
      </c>
      <c r="G93" s="1" t="s">
        <v>145</v>
      </c>
    </row>
    <row r="94" spans="1:7" ht="12.75" customHeight="1">
      <c r="A94" s="44" t="s">
        <v>26</v>
      </c>
      <c r="B94" s="33"/>
      <c r="C94" s="33"/>
      <c r="D94" s="33"/>
      <c r="E94" s="33"/>
      <c r="F94" s="38">
        <f>F92*F93</f>
        <v>36600</v>
      </c>
      <c r="G94" s="33" t="s">
        <v>191</v>
      </c>
    </row>
    <row r="95" ht="12.75" customHeight="1"/>
    <row r="96" spans="1:7" ht="12.75" customHeight="1">
      <c r="A96" s="18" t="s">
        <v>27</v>
      </c>
      <c r="F96" s="38">
        <f>6100*E91</f>
        <v>1525</v>
      </c>
      <c r="G96" s="44" t="s">
        <v>146</v>
      </c>
    </row>
    <row r="97" spans="1:7" ht="12.75" customHeight="1">
      <c r="A97" s="18" t="s">
        <v>28</v>
      </c>
      <c r="F97" s="1">
        <v>2</v>
      </c>
      <c r="G97" s="18" t="s">
        <v>145</v>
      </c>
    </row>
    <row r="98" spans="1:7" ht="12.75" customHeight="1">
      <c r="A98" s="44" t="s">
        <v>26</v>
      </c>
      <c r="B98" s="33"/>
      <c r="C98" s="33"/>
      <c r="D98" s="33"/>
      <c r="E98" s="33"/>
      <c r="F98" s="38">
        <f>F96*F97</f>
        <v>3050</v>
      </c>
      <c r="G98" s="33" t="s">
        <v>191</v>
      </c>
    </row>
    <row r="99" ht="12.75" customHeight="1"/>
    <row r="100" ht="12.75" customHeight="1">
      <c r="A100" s="18" t="s">
        <v>29</v>
      </c>
    </row>
    <row r="101" spans="1:7" ht="12.75" customHeight="1">
      <c r="A101" s="18" t="s">
        <v>30</v>
      </c>
      <c r="F101" s="37">
        <v>97600</v>
      </c>
      <c r="G101" s="18" t="s">
        <v>146</v>
      </c>
    </row>
    <row r="102" spans="1:7" ht="12.75" customHeight="1">
      <c r="A102" s="18" t="s">
        <v>31</v>
      </c>
      <c r="F102" s="37">
        <v>3</v>
      </c>
      <c r="G102" s="18" t="s">
        <v>146</v>
      </c>
    </row>
    <row r="103" spans="1:7" ht="12.75" customHeight="1">
      <c r="A103" s="18" t="s">
        <v>32</v>
      </c>
      <c r="F103" s="37">
        <f>F102*F101*E91</f>
        <v>73200</v>
      </c>
      <c r="G103" s="18" t="s">
        <v>146</v>
      </c>
    </row>
    <row r="104" spans="1:7" ht="12.75" customHeight="1">
      <c r="A104" s="18" t="s">
        <v>33</v>
      </c>
      <c r="F104" s="34">
        <v>0.5</v>
      </c>
      <c r="G104" s="18" t="s">
        <v>145</v>
      </c>
    </row>
    <row r="105" spans="1:7" ht="12.75" customHeight="1">
      <c r="A105" s="44" t="s">
        <v>34</v>
      </c>
      <c r="B105" s="33"/>
      <c r="C105" s="33"/>
      <c r="D105" s="33"/>
      <c r="E105" s="33"/>
      <c r="F105" s="38">
        <f>F104*F103</f>
        <v>36600</v>
      </c>
      <c r="G105" s="33" t="s">
        <v>191</v>
      </c>
    </row>
    <row r="106" ht="12.75" customHeight="1">
      <c r="F106" s="37"/>
    </row>
    <row r="107" spans="1:6" ht="12.75" customHeight="1">
      <c r="A107" s="18" t="s">
        <v>20</v>
      </c>
      <c r="F107" s="37"/>
    </row>
    <row r="108" spans="1:7" ht="12.75" customHeight="1">
      <c r="A108" s="232" t="s">
        <v>217</v>
      </c>
      <c r="B108" s="233"/>
      <c r="C108" s="233"/>
      <c r="D108" s="233"/>
      <c r="E108" s="233"/>
      <c r="F108" s="37">
        <f>ROUND(F86*0.1,0)</f>
        <v>94</v>
      </c>
      <c r="G108" s="18" t="s">
        <v>146</v>
      </c>
    </row>
    <row r="109" spans="1:7" ht="22.5" customHeight="1">
      <c r="A109" s="18" t="s">
        <v>37</v>
      </c>
      <c r="F109" s="37">
        <v>800</v>
      </c>
      <c r="G109" s="18" t="s">
        <v>188</v>
      </c>
    </row>
    <row r="110" spans="1:7" ht="12.75" customHeight="1">
      <c r="A110" s="44" t="s">
        <v>38</v>
      </c>
      <c r="F110" s="38">
        <f>F108*F109</f>
        <v>75200</v>
      </c>
      <c r="G110" s="33" t="s">
        <v>191</v>
      </c>
    </row>
    <row r="111" ht="12.75" customHeight="1">
      <c r="F111" s="37"/>
    </row>
    <row r="112" spans="1:6" ht="12.75" customHeight="1">
      <c r="A112" s="18" t="s">
        <v>39</v>
      </c>
      <c r="F112" s="37"/>
    </row>
    <row r="113" spans="1:7" ht="12.75" customHeight="1">
      <c r="A113" s="232" t="s">
        <v>218</v>
      </c>
      <c r="B113" s="233"/>
      <c r="C113" s="233"/>
      <c r="D113" s="233"/>
      <c r="E113" s="233"/>
      <c r="F113" s="37">
        <v>281</v>
      </c>
      <c r="G113" s="18" t="s">
        <v>146</v>
      </c>
    </row>
    <row r="114" spans="1:7" ht="25.5" customHeight="1">
      <c r="A114" s="18" t="s">
        <v>40</v>
      </c>
      <c r="F114" s="37">
        <v>90</v>
      </c>
      <c r="G114" s="18" t="s">
        <v>188</v>
      </c>
    </row>
    <row r="115" spans="1:7" ht="12.75" customHeight="1">
      <c r="A115" s="44" t="s">
        <v>41</v>
      </c>
      <c r="F115" s="38">
        <f>F113*F114</f>
        <v>25290</v>
      </c>
      <c r="G115" s="33" t="s">
        <v>191</v>
      </c>
    </row>
    <row r="116" spans="1:6" ht="12.75" customHeight="1">
      <c r="A116" s="18"/>
      <c r="F116" s="37"/>
    </row>
    <row r="117" spans="1:7" ht="12.75" customHeight="1">
      <c r="A117" s="45" t="s">
        <v>36</v>
      </c>
      <c r="B117" s="46"/>
      <c r="C117" s="46"/>
      <c r="D117" s="46"/>
      <c r="E117" s="46"/>
      <c r="F117" s="39">
        <f>F105+F98+F94+F110+F115</f>
        <v>176740</v>
      </c>
      <c r="G117" s="33" t="s">
        <v>191</v>
      </c>
    </row>
    <row r="118" spans="1:8" ht="12.75" customHeight="1">
      <c r="A118" s="1" t="s">
        <v>10</v>
      </c>
      <c r="G118" s="42">
        <v>0.3</v>
      </c>
      <c r="H118" s="18" t="s">
        <v>9</v>
      </c>
    </row>
    <row r="119" spans="1:8" ht="12.75" customHeight="1">
      <c r="A119" s="1" t="s">
        <v>11</v>
      </c>
      <c r="G119" s="42">
        <v>0.27</v>
      </c>
      <c r="H119" s="18" t="s">
        <v>9</v>
      </c>
    </row>
    <row r="120" spans="1:8" ht="12.75" customHeight="1">
      <c r="A120" s="1" t="s">
        <v>12</v>
      </c>
      <c r="G120" s="42">
        <v>0.24</v>
      </c>
      <c r="H120" s="18" t="s">
        <v>9</v>
      </c>
    </row>
    <row r="121" spans="1:8" ht="12.75" customHeight="1">
      <c r="A121" s="1" t="s">
        <v>13</v>
      </c>
      <c r="G121" s="42">
        <v>0.21</v>
      </c>
      <c r="H121" s="18" t="s">
        <v>9</v>
      </c>
    </row>
    <row r="122" spans="1:8" ht="12.75" customHeight="1">
      <c r="A122" s="1" t="s">
        <v>254</v>
      </c>
      <c r="G122" s="39">
        <f>$F$117/4*G118</f>
        <v>13255.5</v>
      </c>
      <c r="H122" s="33" t="s">
        <v>188</v>
      </c>
    </row>
    <row r="123" spans="1:8" ht="12.75" customHeight="1">
      <c r="A123" s="1" t="s">
        <v>255</v>
      </c>
      <c r="G123" s="39">
        <f>$F$117/4*G119</f>
        <v>11929.95</v>
      </c>
      <c r="H123" s="33" t="s">
        <v>188</v>
      </c>
    </row>
    <row r="124" spans="1:8" ht="12.75" customHeight="1">
      <c r="A124" s="1" t="s">
        <v>256</v>
      </c>
      <c r="G124" s="39">
        <f>$F$117/4*G120</f>
        <v>10604.4</v>
      </c>
      <c r="H124" s="33" t="s">
        <v>188</v>
      </c>
    </row>
    <row r="125" spans="1:8" ht="12.75" customHeight="1">
      <c r="A125" s="1" t="s">
        <v>257</v>
      </c>
      <c r="G125" s="39">
        <f>$F$117/4*G121</f>
        <v>9278.85</v>
      </c>
      <c r="H125" s="33" t="s">
        <v>188</v>
      </c>
    </row>
    <row r="126" spans="7:8" ht="12.75" customHeight="1">
      <c r="G126" s="42"/>
      <c r="H126" s="18"/>
    </row>
    <row r="127" spans="7:8" ht="12.75" customHeight="1">
      <c r="G127" s="42"/>
      <c r="H127" s="18"/>
    </row>
    <row r="128" spans="1:9" ht="12.75" customHeight="1">
      <c r="A128" s="243" t="s">
        <v>46</v>
      </c>
      <c r="B128" s="243"/>
      <c r="C128" s="243"/>
      <c r="D128" s="243"/>
      <c r="E128" s="243"/>
      <c r="F128" s="243"/>
      <c r="G128" s="243"/>
      <c r="H128" s="243"/>
      <c r="I128" s="77"/>
    </row>
    <row r="129" spans="7:8" ht="27.75" customHeight="1">
      <c r="G129" s="42"/>
      <c r="H129" s="18"/>
    </row>
    <row r="130" spans="1:8" ht="12.75" customHeight="1">
      <c r="A130" s="32" t="s">
        <v>43</v>
      </c>
      <c r="G130" s="39"/>
      <c r="H130" s="33"/>
    </row>
    <row r="131" spans="1:8" ht="12.75" customHeight="1">
      <c r="A131" s="32" t="s">
        <v>44</v>
      </c>
      <c r="G131" s="39"/>
      <c r="H131" s="33"/>
    </row>
    <row r="132" spans="1:8" ht="12.75" customHeight="1">
      <c r="A132" s="32" t="s">
        <v>45</v>
      </c>
      <c r="G132" s="39"/>
      <c r="H132" s="33"/>
    </row>
    <row r="133" spans="7:8" ht="12.75" customHeight="1">
      <c r="G133" s="39"/>
      <c r="H133" s="33"/>
    </row>
    <row r="134" spans="1:8" ht="12.75" customHeight="1">
      <c r="A134" s="32" t="s">
        <v>47</v>
      </c>
      <c r="G134" s="1">
        <v>12200</v>
      </c>
      <c r="H134" s="32" t="s">
        <v>146</v>
      </c>
    </row>
    <row r="135" spans="1:8" ht="12.75" customHeight="1">
      <c r="A135" s="32" t="s">
        <v>42</v>
      </c>
      <c r="G135" s="1">
        <v>12200</v>
      </c>
      <c r="H135" s="32" t="s">
        <v>146</v>
      </c>
    </row>
    <row r="136" spans="1:8" ht="12.75" customHeight="1">
      <c r="A136" s="32" t="s">
        <v>0</v>
      </c>
      <c r="G136" s="1">
        <v>0.2</v>
      </c>
      <c r="H136" s="32" t="s">
        <v>191</v>
      </c>
    </row>
    <row r="137" spans="1:8" ht="12.75" customHeight="1">
      <c r="A137" s="32" t="s">
        <v>48</v>
      </c>
      <c r="G137" s="1">
        <v>0.35</v>
      </c>
      <c r="H137" s="32" t="s">
        <v>191</v>
      </c>
    </row>
    <row r="138" spans="1:8" ht="12.75" customHeight="1">
      <c r="A138" s="32" t="s">
        <v>50</v>
      </c>
      <c r="G138" s="32">
        <v>4688</v>
      </c>
      <c r="H138" s="32" t="s">
        <v>146</v>
      </c>
    </row>
    <row r="139" spans="1:9" ht="12.75" customHeight="1">
      <c r="A139" s="32" t="s">
        <v>51</v>
      </c>
      <c r="B139" s="46"/>
      <c r="C139" s="46"/>
      <c r="D139" s="46"/>
      <c r="E139" s="46"/>
      <c r="F139" s="46"/>
      <c r="G139" s="1">
        <v>15</v>
      </c>
      <c r="H139" s="32" t="s">
        <v>191</v>
      </c>
      <c r="I139" s="46"/>
    </row>
    <row r="140" spans="1:9" s="46" customFormat="1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8" ht="12.75" customHeight="1">
      <c r="A141" s="46" t="s">
        <v>49</v>
      </c>
      <c r="B141" s="46"/>
      <c r="C141" s="46"/>
      <c r="D141" s="46"/>
      <c r="E141" s="46"/>
      <c r="F141" s="46"/>
      <c r="G141" s="36">
        <f>G136*G134+G137*G135+G138*G139</f>
        <v>77030</v>
      </c>
      <c r="H141" s="46" t="s">
        <v>191</v>
      </c>
    </row>
    <row r="142" spans="1:8" ht="12.75" customHeight="1">
      <c r="A142" s="32" t="s">
        <v>260</v>
      </c>
      <c r="C142" s="46"/>
      <c r="F142" s="32">
        <v>2011</v>
      </c>
      <c r="G142" s="58">
        <v>19258</v>
      </c>
      <c r="H142" s="32" t="s">
        <v>191</v>
      </c>
    </row>
    <row r="143" spans="1:8" ht="12.75" customHeight="1">
      <c r="A143" s="46"/>
      <c r="B143" s="46"/>
      <c r="C143" s="46"/>
      <c r="D143" s="46"/>
      <c r="E143" s="46"/>
      <c r="F143" s="32">
        <v>2012</v>
      </c>
      <c r="G143" s="58">
        <v>21568</v>
      </c>
      <c r="H143" s="32" t="s">
        <v>191</v>
      </c>
    </row>
    <row r="144" spans="1:8" ht="12.75" customHeight="1">
      <c r="A144" s="46"/>
      <c r="B144" s="46"/>
      <c r="C144" s="46"/>
      <c r="D144" s="46"/>
      <c r="E144" s="46"/>
      <c r="F144" s="32">
        <v>2013</v>
      </c>
      <c r="G144" s="58">
        <v>23879</v>
      </c>
      <c r="H144" s="32" t="s">
        <v>191</v>
      </c>
    </row>
    <row r="145" spans="1:8" ht="12.75" customHeight="1">
      <c r="A145" s="46"/>
      <c r="B145" s="46"/>
      <c r="C145" s="46"/>
      <c r="D145" s="46"/>
      <c r="E145" s="46"/>
      <c r="F145" s="32">
        <v>2014</v>
      </c>
      <c r="G145" s="58">
        <v>12325</v>
      </c>
      <c r="H145" s="32" t="s">
        <v>191</v>
      </c>
    </row>
    <row r="146" spans="1:8" ht="12.75" customHeight="1">
      <c r="A146" s="1" t="s">
        <v>10</v>
      </c>
      <c r="G146" s="42">
        <v>0.3</v>
      </c>
      <c r="H146" s="18" t="s">
        <v>9</v>
      </c>
    </row>
    <row r="147" spans="1:8" ht="12.75" customHeight="1">
      <c r="A147" s="1" t="s">
        <v>11</v>
      </c>
      <c r="G147" s="42">
        <v>0.27</v>
      </c>
      <c r="H147" s="18" t="s">
        <v>9</v>
      </c>
    </row>
    <row r="148" spans="1:8" ht="12.75" customHeight="1">
      <c r="A148" s="1" t="s">
        <v>12</v>
      </c>
      <c r="G148" s="42">
        <v>0.24</v>
      </c>
      <c r="H148" s="18" t="s">
        <v>9</v>
      </c>
    </row>
    <row r="149" spans="1:8" ht="12.75" customHeight="1">
      <c r="A149" s="1" t="s">
        <v>13</v>
      </c>
      <c r="G149" s="42">
        <v>0.21</v>
      </c>
      <c r="H149" s="18" t="s">
        <v>9</v>
      </c>
    </row>
    <row r="150" spans="1:8" ht="12.75" customHeight="1">
      <c r="A150" s="1" t="s">
        <v>254</v>
      </c>
      <c r="G150" s="39">
        <f>G142*G146</f>
        <v>5777.4</v>
      </c>
      <c r="H150" s="33" t="s">
        <v>188</v>
      </c>
    </row>
    <row r="151" spans="1:8" ht="12.75" customHeight="1">
      <c r="A151" s="1" t="s">
        <v>255</v>
      </c>
      <c r="G151" s="39">
        <f>G143*G147</f>
        <v>5823.360000000001</v>
      </c>
      <c r="H151" s="33" t="s">
        <v>188</v>
      </c>
    </row>
    <row r="152" spans="1:8" ht="12.75" customHeight="1">
      <c r="A152" s="1" t="s">
        <v>256</v>
      </c>
      <c r="G152" s="39">
        <f>G144*G148</f>
        <v>5730.96</v>
      </c>
      <c r="H152" s="33" t="s">
        <v>188</v>
      </c>
    </row>
    <row r="153" spans="1:8" ht="12.75" customHeight="1">
      <c r="A153" s="1" t="s">
        <v>257</v>
      </c>
      <c r="G153" s="39">
        <f>G145*G149</f>
        <v>2588.25</v>
      </c>
      <c r="H153" s="33" t="s">
        <v>188</v>
      </c>
    </row>
    <row r="154" ht="12.75" customHeight="1"/>
    <row r="155" ht="12.75" customHeight="1"/>
    <row r="156" spans="1:8" ht="12.75" customHeight="1">
      <c r="A156" s="49" t="s">
        <v>52</v>
      </c>
      <c r="B156" s="50"/>
      <c r="C156" s="50"/>
      <c r="D156" s="50"/>
      <c r="E156" s="50"/>
      <c r="F156" s="50"/>
      <c r="G156" s="50"/>
      <c r="H156" s="50"/>
    </row>
    <row r="157" spans="1:8" ht="12.75" customHeight="1">
      <c r="A157" s="51" t="s">
        <v>61</v>
      </c>
      <c r="B157" s="50"/>
      <c r="C157" s="50"/>
      <c r="D157" s="50"/>
      <c r="E157" s="50"/>
      <c r="F157" s="50"/>
      <c r="G157" s="50"/>
      <c r="H157" s="50"/>
    </row>
    <row r="158" spans="1:8" ht="12.75" customHeight="1">
      <c r="A158" s="51" t="s">
        <v>62</v>
      </c>
      <c r="B158" s="50"/>
      <c r="C158" s="50"/>
      <c r="D158" s="50"/>
      <c r="E158" s="50">
        <v>1264</v>
      </c>
      <c r="F158" s="50"/>
      <c r="G158" s="50"/>
      <c r="H158" s="50"/>
    </row>
    <row r="159" spans="1:8" ht="12.75" customHeight="1">
      <c r="A159" s="51" t="s">
        <v>63</v>
      </c>
      <c r="B159" s="50"/>
      <c r="C159" s="50"/>
      <c r="D159" s="50"/>
      <c r="E159" s="50">
        <v>1194</v>
      </c>
      <c r="F159" s="50"/>
      <c r="G159" s="50"/>
      <c r="H159" s="50"/>
    </row>
    <row r="160" spans="1:8" ht="12.75" customHeight="1">
      <c r="A160" s="51" t="s">
        <v>64</v>
      </c>
      <c r="B160" s="50"/>
      <c r="C160" s="50"/>
      <c r="D160" s="50"/>
      <c r="E160" s="50">
        <v>1335</v>
      </c>
      <c r="F160" s="50"/>
      <c r="G160" s="50"/>
      <c r="H160" s="50"/>
    </row>
    <row r="161" spans="1:8" ht="12.75" customHeight="1">
      <c r="A161" s="51"/>
      <c r="B161" s="50"/>
      <c r="C161" s="50"/>
      <c r="D161" s="50"/>
      <c r="E161" s="50"/>
      <c r="F161" s="50"/>
      <c r="G161" s="50"/>
      <c r="H161" s="50"/>
    </row>
    <row r="162" spans="1:8" ht="12.75" customHeight="1">
      <c r="A162" s="51" t="s">
        <v>66</v>
      </c>
      <c r="B162" s="50"/>
      <c r="C162" s="50"/>
      <c r="D162" s="50"/>
      <c r="E162" s="50"/>
      <c r="F162" s="50"/>
      <c r="G162" s="50"/>
      <c r="H162" s="50"/>
    </row>
    <row r="163" spans="1:8" ht="12.75" customHeight="1">
      <c r="A163" s="51" t="s">
        <v>65</v>
      </c>
      <c r="B163" s="50"/>
      <c r="C163" s="50"/>
      <c r="D163" s="50"/>
      <c r="E163" s="50"/>
      <c r="F163" s="50"/>
      <c r="G163" s="50"/>
      <c r="H163" s="50"/>
    </row>
    <row r="164" spans="1:8" ht="12.75" customHeight="1">
      <c r="A164" s="51" t="s">
        <v>67</v>
      </c>
      <c r="B164" s="50"/>
      <c r="C164" s="50"/>
      <c r="D164" s="50"/>
      <c r="E164" s="50"/>
      <c r="F164" s="50"/>
      <c r="G164" s="50"/>
      <c r="H164" s="50"/>
    </row>
    <row r="165" spans="1:8" ht="12.75" customHeight="1">
      <c r="A165" s="51" t="s">
        <v>68</v>
      </c>
      <c r="B165" s="50"/>
      <c r="C165" s="50"/>
      <c r="D165" s="50"/>
      <c r="E165" s="50"/>
      <c r="F165" s="50"/>
      <c r="G165" s="50"/>
      <c r="H165" s="50"/>
    </row>
    <row r="166" spans="1:8" ht="12.75" customHeight="1">
      <c r="A166" s="51" t="s">
        <v>69</v>
      </c>
      <c r="B166" s="50"/>
      <c r="C166" s="50"/>
      <c r="D166" s="50"/>
      <c r="E166" s="50"/>
      <c r="F166" s="50"/>
      <c r="G166" s="50"/>
      <c r="H166" s="50"/>
    </row>
    <row r="167" spans="1:8" ht="12.75" customHeight="1">
      <c r="A167" s="50"/>
      <c r="B167" s="50"/>
      <c r="C167" s="50"/>
      <c r="D167" s="50"/>
      <c r="E167" s="50"/>
      <c r="F167" s="50"/>
      <c r="G167" s="50"/>
      <c r="H167" s="50"/>
    </row>
    <row r="168" spans="1:8" ht="12.75" customHeight="1">
      <c r="A168" s="51" t="s">
        <v>53</v>
      </c>
      <c r="B168" s="50"/>
      <c r="C168" s="50"/>
      <c r="D168" s="50"/>
      <c r="E168" s="50"/>
      <c r="F168" s="50"/>
      <c r="G168" s="50">
        <v>1141</v>
      </c>
      <c r="H168" s="51" t="s">
        <v>146</v>
      </c>
    </row>
    <row r="169" spans="1:8" ht="12.75" customHeight="1">
      <c r="A169" s="51" t="s">
        <v>54</v>
      </c>
      <c r="B169" s="50"/>
      <c r="C169" s="50"/>
      <c r="D169" s="50"/>
      <c r="E169" s="50"/>
      <c r="F169" s="50"/>
      <c r="G169" s="78">
        <v>1071</v>
      </c>
      <c r="H169" s="51" t="s">
        <v>146</v>
      </c>
    </row>
    <row r="170" spans="1:8" ht="12.75" customHeight="1">
      <c r="A170" s="51" t="s">
        <v>55</v>
      </c>
      <c r="B170" s="50"/>
      <c r="C170" s="50"/>
      <c r="D170" s="50"/>
      <c r="E170" s="50"/>
      <c r="F170" s="50"/>
      <c r="G170" s="50">
        <v>1323</v>
      </c>
      <c r="H170" s="51" t="s">
        <v>146</v>
      </c>
    </row>
    <row r="171" spans="1:8" ht="12.75" customHeight="1">
      <c r="A171" s="51" t="s">
        <v>70</v>
      </c>
      <c r="B171" s="50"/>
      <c r="C171" s="50"/>
      <c r="D171" s="50"/>
      <c r="E171" s="50"/>
      <c r="F171" s="50"/>
      <c r="G171" s="78">
        <v>140</v>
      </c>
      <c r="H171" s="51" t="s">
        <v>146</v>
      </c>
    </row>
    <row r="172" spans="1:8" ht="12.75" customHeight="1">
      <c r="A172" s="50"/>
      <c r="B172" s="50"/>
      <c r="C172" s="50"/>
      <c r="D172" s="50"/>
      <c r="E172" s="50"/>
      <c r="F172" s="50"/>
      <c r="G172" s="50"/>
      <c r="H172" s="50"/>
    </row>
    <row r="173" spans="1:8" ht="12.75" customHeight="1">
      <c r="A173" s="51" t="s">
        <v>56</v>
      </c>
      <c r="B173" s="50"/>
      <c r="C173" s="50"/>
      <c r="D173" s="50"/>
      <c r="E173" s="50"/>
      <c r="F173" s="50"/>
      <c r="G173" s="50"/>
      <c r="H173" s="50"/>
    </row>
    <row r="174" spans="1:8" ht="12.75" customHeight="1">
      <c r="A174" s="51" t="s">
        <v>57</v>
      </c>
      <c r="B174" s="50"/>
      <c r="C174" s="50"/>
      <c r="D174" s="50"/>
      <c r="E174" s="50"/>
      <c r="F174" s="50">
        <v>150</v>
      </c>
      <c r="G174" s="51" t="s">
        <v>145</v>
      </c>
      <c r="H174" s="50"/>
    </row>
    <row r="175" spans="1:8" ht="12.75" customHeight="1">
      <c r="A175" s="51" t="s">
        <v>58</v>
      </c>
      <c r="B175" s="50"/>
      <c r="C175" s="50"/>
      <c r="D175" s="50"/>
      <c r="E175" s="50"/>
      <c r="F175" s="50">
        <v>130</v>
      </c>
      <c r="G175" s="51" t="s">
        <v>145</v>
      </c>
      <c r="H175" s="50"/>
    </row>
    <row r="176" spans="1:8" ht="12.75" customHeight="1">
      <c r="A176" s="51" t="s">
        <v>59</v>
      </c>
      <c r="B176" s="50"/>
      <c r="C176" s="50"/>
      <c r="D176" s="50"/>
      <c r="E176" s="50"/>
      <c r="F176" s="50">
        <v>60</v>
      </c>
      <c r="G176" s="51" t="s">
        <v>145</v>
      </c>
      <c r="H176" s="50"/>
    </row>
    <row r="177" spans="1:8" ht="12.75" customHeight="1">
      <c r="A177" s="51" t="s">
        <v>71</v>
      </c>
      <c r="B177" s="50"/>
      <c r="C177" s="50"/>
      <c r="D177" s="50"/>
      <c r="E177" s="50"/>
      <c r="F177" s="50">
        <v>15</v>
      </c>
      <c r="G177" s="51" t="s">
        <v>145</v>
      </c>
      <c r="H177" s="50"/>
    </row>
    <row r="178" spans="1:8" ht="12.75" customHeight="1">
      <c r="A178" s="50"/>
      <c r="B178" s="50"/>
      <c r="C178" s="50"/>
      <c r="D178" s="50"/>
      <c r="E178" s="50"/>
      <c r="F178" s="50"/>
      <c r="G178" s="50"/>
      <c r="H178" s="50"/>
    </row>
    <row r="179" spans="1:8" ht="12.75" customHeight="1">
      <c r="A179" s="51" t="s">
        <v>60</v>
      </c>
      <c r="B179" s="50"/>
      <c r="C179" s="50"/>
      <c r="D179" s="50"/>
      <c r="E179" s="50"/>
      <c r="F179" s="53">
        <f>F174*G168+F175*G169+F176*G170+G171*F177</f>
        <v>391860</v>
      </c>
      <c r="G179" s="52" t="s">
        <v>191</v>
      </c>
      <c r="H179" s="50"/>
    </row>
    <row r="180" ht="12.75" customHeight="1"/>
    <row r="181" spans="1:5" ht="12.75" customHeight="1">
      <c r="A181" s="56" t="s">
        <v>73</v>
      </c>
      <c r="E181" s="42">
        <v>0.3</v>
      </c>
    </row>
    <row r="182" spans="1:5" ht="12.75" customHeight="1">
      <c r="A182" s="18" t="s">
        <v>74</v>
      </c>
      <c r="E182" s="42">
        <f>1-E181</f>
        <v>0.7</v>
      </c>
    </row>
    <row r="183" spans="1:7" ht="12.75" customHeight="1">
      <c r="A183" s="1" t="s">
        <v>72</v>
      </c>
      <c r="G183" s="42">
        <v>0.3</v>
      </c>
    </row>
    <row r="184" spans="1:7" ht="12.75" customHeight="1">
      <c r="A184" s="1" t="s">
        <v>10</v>
      </c>
      <c r="G184" s="42">
        <v>0.3</v>
      </c>
    </row>
    <row r="185" spans="1:8" ht="12.75" customHeight="1">
      <c r="A185" s="1" t="s">
        <v>258</v>
      </c>
      <c r="G185" s="39">
        <f>F179*G183*E181</f>
        <v>35267.4</v>
      </c>
      <c r="H185" s="33" t="s">
        <v>188</v>
      </c>
    </row>
    <row r="186" spans="1:8" ht="12.75" customHeight="1">
      <c r="A186" s="1" t="s">
        <v>259</v>
      </c>
      <c r="G186" s="39">
        <f>F179*G184*E182</f>
        <v>82290.59999999999</v>
      </c>
      <c r="H186" s="33" t="s">
        <v>188</v>
      </c>
    </row>
    <row r="187" spans="7:8" ht="8.25" customHeight="1">
      <c r="G187" s="39"/>
      <c r="H187" s="33"/>
    </row>
    <row r="188" spans="1:8" ht="12.75" customHeight="1">
      <c r="A188" s="33" t="s">
        <v>265</v>
      </c>
      <c r="B188" s="33"/>
      <c r="C188" s="33"/>
      <c r="D188" s="33"/>
      <c r="E188" s="33"/>
      <c r="F188" s="33"/>
      <c r="G188" s="39"/>
      <c r="H188" s="33"/>
    </row>
    <row r="189" spans="1:9" ht="12.75" customHeight="1">
      <c r="A189" s="224" t="s">
        <v>266</v>
      </c>
      <c r="B189" s="225"/>
      <c r="C189" s="225"/>
      <c r="D189" s="225"/>
      <c r="E189" s="225"/>
      <c r="F189" s="225"/>
      <c r="G189" s="225"/>
      <c r="H189" s="225"/>
      <c r="I189" s="225"/>
    </row>
    <row r="190" spans="1:9" ht="27" customHeight="1">
      <c r="A190" s="225"/>
      <c r="B190" s="225"/>
      <c r="C190" s="225"/>
      <c r="D190" s="225"/>
      <c r="E190" s="225"/>
      <c r="F190" s="225"/>
      <c r="G190" s="225"/>
      <c r="H190" s="225"/>
      <c r="I190" s="225"/>
    </row>
    <row r="191" spans="7:8" ht="12.75" customHeight="1">
      <c r="G191" s="39"/>
      <c r="H191" s="33"/>
    </row>
    <row r="192" spans="1:9" ht="12.75" customHeight="1">
      <c r="A192" s="162" t="s">
        <v>267</v>
      </c>
      <c r="B192" s="163"/>
      <c r="C192" s="163"/>
      <c r="D192" s="162" t="s">
        <v>268</v>
      </c>
      <c r="E192" s="163"/>
      <c r="F192" s="163"/>
      <c r="G192" s="163"/>
      <c r="H192" s="164"/>
      <c r="I192" s="165"/>
    </row>
    <row r="193" spans="1:9" ht="6.75" customHeight="1">
      <c r="A193" s="163"/>
      <c r="B193" s="163"/>
      <c r="C193" s="163"/>
      <c r="D193" s="163"/>
      <c r="E193" s="163"/>
      <c r="F193" s="163"/>
      <c r="G193" s="164"/>
      <c r="H193" s="165"/>
      <c r="I193" s="163"/>
    </row>
    <row r="194" spans="1:9" ht="46.5" customHeight="1">
      <c r="A194" s="226" t="s">
        <v>270</v>
      </c>
      <c r="B194" s="227"/>
      <c r="C194" s="163"/>
      <c r="D194" s="166" t="s">
        <v>269</v>
      </c>
      <c r="E194" s="167"/>
      <c r="F194" s="167"/>
      <c r="G194" s="167"/>
      <c r="H194" s="168"/>
      <c r="I194" s="165"/>
    </row>
    <row r="195" spans="1:9" ht="24.75" customHeight="1">
      <c r="A195" s="169" t="s">
        <v>271</v>
      </c>
      <c r="B195" s="170"/>
      <c r="C195" s="170"/>
      <c r="D195" s="170"/>
      <c r="E195" s="170"/>
      <c r="F195" s="171">
        <v>4000</v>
      </c>
      <c r="G195" s="172" t="s">
        <v>191</v>
      </c>
      <c r="H195" s="168"/>
      <c r="I195" s="165"/>
    </row>
    <row r="196" spans="1:8" ht="12.75" customHeight="1">
      <c r="A196" s="1" t="s">
        <v>254</v>
      </c>
      <c r="G196" s="38">
        <v>1000</v>
      </c>
      <c r="H196" s="33" t="s">
        <v>188</v>
      </c>
    </row>
    <row r="197" spans="1:8" ht="12.75" customHeight="1">
      <c r="A197" s="1" t="s">
        <v>255</v>
      </c>
      <c r="G197" s="38">
        <v>1000</v>
      </c>
      <c r="H197" s="33" t="s">
        <v>188</v>
      </c>
    </row>
    <row r="198" spans="1:8" ht="12.75" customHeight="1">
      <c r="A198" s="1" t="s">
        <v>256</v>
      </c>
      <c r="G198" s="38">
        <v>1000</v>
      </c>
      <c r="H198" s="33" t="s">
        <v>188</v>
      </c>
    </row>
    <row r="199" spans="1:8" ht="12.75" customHeight="1">
      <c r="A199" s="1" t="s">
        <v>257</v>
      </c>
      <c r="G199" s="38">
        <v>1000</v>
      </c>
      <c r="H199" s="33" t="s">
        <v>188</v>
      </c>
    </row>
    <row r="200" spans="7:8" ht="12.75" customHeight="1">
      <c r="G200" s="39"/>
      <c r="H200" s="33"/>
    </row>
    <row r="201" spans="7:8" ht="12.75" customHeight="1">
      <c r="G201" s="39"/>
      <c r="H201" s="33"/>
    </row>
    <row r="202" spans="7:8" ht="12.75" customHeight="1">
      <c r="G202" s="39"/>
      <c r="H202" s="33"/>
    </row>
    <row r="203" spans="7:8" ht="12.75" customHeight="1">
      <c r="G203" s="39"/>
      <c r="H203" s="33"/>
    </row>
    <row r="204" ht="12.75" customHeight="1">
      <c r="H204" s="33"/>
    </row>
    <row r="205" ht="12.75" customHeight="1"/>
    <row r="206" spans="7:8" ht="12.75" customHeight="1">
      <c r="G206" s="39"/>
      <c r="H206" s="33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sheetProtection/>
  <mergeCells count="33">
    <mergeCell ref="A17:I17"/>
    <mergeCell ref="A18:I18"/>
    <mergeCell ref="A22:C22"/>
    <mergeCell ref="A23:C23"/>
    <mergeCell ref="A24:C24"/>
    <mergeCell ref="A25:C25"/>
    <mergeCell ref="A26:C26"/>
    <mergeCell ref="A28:B28"/>
    <mergeCell ref="A31:C31"/>
    <mergeCell ref="A32:C32"/>
    <mergeCell ref="A34:B34"/>
    <mergeCell ref="A36:I36"/>
    <mergeCell ref="A39:C39"/>
    <mergeCell ref="A40:C40"/>
    <mergeCell ref="A41:C41"/>
    <mergeCell ref="A42:C42"/>
    <mergeCell ref="A45:B45"/>
    <mergeCell ref="A49:C49"/>
    <mergeCell ref="A113:E113"/>
    <mergeCell ref="A128:H128"/>
    <mergeCell ref="A57:I57"/>
    <mergeCell ref="A77:H77"/>
    <mergeCell ref="A50:C50"/>
    <mergeCell ref="A189:I190"/>
    <mergeCell ref="A194:B194"/>
    <mergeCell ref="A1:I1"/>
    <mergeCell ref="A2:I2"/>
    <mergeCell ref="A4:I4"/>
    <mergeCell ref="A108:E108"/>
    <mergeCell ref="A51:C51"/>
    <mergeCell ref="A52:B52"/>
    <mergeCell ref="A54:B54"/>
    <mergeCell ref="A43:C43"/>
  </mergeCells>
  <printOptions/>
  <pageMargins left="0.5905511811023623" right="0.35433070866141736" top="0.75" bottom="0.44" header="0.28" footer="0.36"/>
  <pageSetup fitToHeight="3" horizontalDpi="600" verticalDpi="600" orientation="portrait" paperSize="9" scale="88" r:id="rId3"/>
  <rowBreaks count="3" manualBreakCount="3">
    <brk id="61" max="8" man="1"/>
    <brk id="125" max="8" man="1"/>
    <brk id="18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2010-07-15T11:29:21Z</cp:lastPrinted>
  <dcterms:created xsi:type="dcterms:W3CDTF">1996-10-08T23:32:33Z</dcterms:created>
  <dcterms:modified xsi:type="dcterms:W3CDTF">2010-07-28T13:09:22Z</dcterms:modified>
  <cp:category/>
  <cp:version/>
  <cp:contentType/>
  <cp:contentStatus/>
</cp:coreProperties>
</file>