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пр.1" sheetId="1" r:id="rId1"/>
  </sheets>
  <definedNames>
    <definedName name="aa">#REF!</definedName>
    <definedName name="asd">#REF!</definedName>
    <definedName name="asdf">#REF!</definedName>
    <definedName name="bb">#REF!</definedName>
    <definedName name="bmv">#REF!</definedName>
    <definedName name="ddd">#REF!</definedName>
    <definedName name="eee">#REF!</definedName>
    <definedName name="fdd">#REF!</definedName>
    <definedName name="ff">#REF!</definedName>
    <definedName name="fgg">#REF!</definedName>
    <definedName name="fgh">#REF!</definedName>
    <definedName name="gs">#REF!</definedName>
    <definedName name="hgg">#REF!</definedName>
    <definedName name="hhhh">#REF!</definedName>
    <definedName name="hj">#REF!</definedName>
    <definedName name="iii">#REF!</definedName>
    <definedName name="jh">#REF!</definedName>
    <definedName name="ju">#REF!</definedName>
    <definedName name="juu">#REF!</definedName>
    <definedName name="kio">#REF!</definedName>
    <definedName name="KKK">#REF!</definedName>
    <definedName name="LLL">#REF!</definedName>
    <definedName name="mmm">#REF!</definedName>
    <definedName name="NNN">#REF!</definedName>
    <definedName name="ooo">#REF!</definedName>
    <definedName name="op">#REF!</definedName>
    <definedName name="po">#REF!</definedName>
    <definedName name="PPP">#REF!</definedName>
    <definedName name="qwe">#REF!</definedName>
    <definedName name="re">#REF!</definedName>
    <definedName name="rrr">#REF!</definedName>
    <definedName name="rtr">#REF!</definedName>
    <definedName name="SSS">#REF!</definedName>
    <definedName name="tt">#REF!</definedName>
    <definedName name="ttt">#REF!</definedName>
    <definedName name="vv">#REF!</definedName>
    <definedName name="WWW">#REF!</definedName>
    <definedName name="zxc">#REF!</definedName>
    <definedName name="_xlnm.Print_Titles" localSheetId="0">'пр.1'!$A:$U,'пр.1'!$7:$8</definedName>
    <definedName name="ячсм">'пр.1'!$A$7:$U$8</definedName>
  </definedNames>
  <calcPr fullCalcOnLoad="1"/>
</workbook>
</file>

<file path=xl/sharedStrings.xml><?xml version="1.0" encoding="utf-8"?>
<sst xmlns="http://schemas.openxmlformats.org/spreadsheetml/2006/main" count="260" uniqueCount="239">
  <si>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</si>
  <si>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</si>
  <si>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</si>
  <si>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</si>
  <si>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</si>
  <si>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</si>
  <si>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 xml:space="preserve">1 06 00000 00 0000 000 </t>
  </si>
  <si>
    <t>Налоги на имущество</t>
  </si>
  <si>
    <t>Налог на имущество физических лиц</t>
  </si>
  <si>
    <t>1 09 00000 00 0000 000</t>
  </si>
  <si>
    <t>1 08 00000 00 0000 000</t>
  </si>
  <si>
    <t>Государственная пошлина</t>
  </si>
  <si>
    <t>1 09 01000 03 0000 110</t>
  </si>
  <si>
    <t>1 11 00000 00 0000 000</t>
  </si>
  <si>
    <t xml:space="preserve">1 11 05000 00 0000 120 </t>
  </si>
  <si>
    <t>федеральных государственных унитарных предприятий</t>
  </si>
  <si>
    <t>и муниципальных унитарных предприятий</t>
  </si>
  <si>
    <t>1 12 00000 00 0000 000</t>
  </si>
  <si>
    <t>1 12 01000 01 0000 120</t>
  </si>
  <si>
    <t>1 13 00000 00 0000 000</t>
  </si>
  <si>
    <t>1 14 00000 00 0000 000</t>
  </si>
  <si>
    <t>1 14 02000 00 0000 000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</si>
  <si>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</si>
  <si>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</si>
  <si>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</si>
  <si>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</si>
  <si>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</si>
  <si>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2 02 01000 00 0000 151</t>
  </si>
  <si>
    <t>2 02 04000 00 0000 151</t>
  </si>
  <si>
    <t>2 02 02000 00 0000 151</t>
  </si>
  <si>
    <t>местного самоуправления, государственных  внебюджетных</t>
  </si>
  <si>
    <t xml:space="preserve">фондов и созданных ими учреждений,  и в хозведении </t>
  </si>
  <si>
    <t xml:space="preserve">Налог на доходы физических лиц </t>
  </si>
  <si>
    <t>Земельный налог</t>
  </si>
  <si>
    <t>1 13 03000 00 0000 130</t>
  </si>
  <si>
    <t xml:space="preserve">1 14 02030 03 0000 410 </t>
  </si>
  <si>
    <t>1 14 02030 03 0000 440</t>
  </si>
  <si>
    <t>Код                                  бюджетной                                 классификации</t>
  </si>
  <si>
    <t xml:space="preserve">  Наименование дохода</t>
  </si>
  <si>
    <t>Единый налог на вмененный доход для отдельных видов деятельности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</si>
  <si>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</si>
  <si>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</si>
  <si>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</si>
  <si>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</si>
  <si>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оказания платных услуг и компенсации затрат государства </t>
  </si>
  <si>
    <t>Доходы от продажи материальных и нематериальных активов</t>
  </si>
  <si>
    <t xml:space="preserve">Доходы от реализации имущества, находящегося в муниципальной собственности (в части реализации основных средств по указанному имуществу) </t>
  </si>
  <si>
    <t xml:space="preserve">Доходы от реализации имущества, находящегося в муниципальной собственности (в части реализации материальных запасов по указанному имуществу) </t>
  </si>
  <si>
    <t>- субвенции на реализацию социальных гарантий, предоставляемых педагогическим работникам образовательных учреждений</t>
  </si>
  <si>
    <t xml:space="preserve">- субвенции на приобретение жилых помещений детям-сиротам, детям, оставшимся без попечения родителей, а также лицам  из числа детей сирот и детей, оставшихся без попечения родителей </t>
  </si>
  <si>
    <t>Задолженность и перерасчеты по отмененным налогам, сборам и иным обязательным платежам</t>
  </si>
  <si>
    <t>в том числе:</t>
  </si>
  <si>
    <t xml:space="preserve"> - субвенции на выполнение государственных полномочий по образованию и обеспечению деятельности комиссий по делам несовершеннолетних и защите их прав </t>
  </si>
  <si>
    <t xml:space="preserve"> - субвенции на воспитание и обучение детей-инвалидов в детских дошкольных учреждениях</t>
  </si>
  <si>
    <t>Доходы</t>
  </si>
  <si>
    <t>1 14 04 03003 0000 420</t>
  </si>
  <si>
    <t>Доходы местных бюджетов от продажи нематериальных активов</t>
  </si>
  <si>
    <t>1 05 02000 02 0000 110</t>
  </si>
  <si>
    <t>1 06 01000 00 0000 110</t>
  </si>
  <si>
    <t xml:space="preserve">1 06 06000 00 0000 110 </t>
  </si>
  <si>
    <t xml:space="preserve">Доходы от реализации имущества, находящегося в муниципальной собственности </t>
  </si>
  <si>
    <t xml:space="preserve">1 17 05040 04 0000 180 </t>
  </si>
  <si>
    <t>Безвозмездные поступления</t>
  </si>
  <si>
    <t xml:space="preserve"> - субвенции на содержание медицинских вытрезвителей</t>
  </si>
  <si>
    <t xml:space="preserve"> - субвенции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</si>
  <si>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- субвенции на обеспечение питанием детей в возрасте до трех лет по заключению врачей</t>
  </si>
  <si>
    <t>1 11 01040 04 0000 120</t>
  </si>
  <si>
    <t>1 11 05034 04 0000 120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</si>
  <si>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</si>
  <si>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</si>
  <si>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</si>
  <si>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</si>
  <si>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t>1 06 06012 04 0000 110</t>
  </si>
  <si>
    <t xml:space="preserve">Земельный налог, взимаемый по ставкам, установленным в соответствии с п.п 1 п.1 ст.394 НК РФ и применяемым к объектам налогообложения, расположеным в границах городского округа </t>
  </si>
  <si>
    <t>1 06 06022 04 0000 110</t>
  </si>
  <si>
    <t xml:space="preserve">Земельный налог, взимаемый по ставкам, установленным в соответствии с п.п 2 п.1 ст.394 НК РФ и применяемым к объектам налогообложения, расположеным в границах городского округа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</si>
  <si>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</si>
  <si>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</si>
  <si>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в виде прибыли, приходящейся на доли в уставных (складочных) капиталах хозяйственных товариществ и обществ или дивиденды по акциям принадлежащим городским округам </t>
  </si>
  <si>
    <t>1 11 05010 04 0000 120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</si>
  <si>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автономных учреждений)</t>
  </si>
  <si>
    <t xml:space="preserve"> Прочие поступления от использования имущества, находящегося в собственности городских округов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</si>
  <si>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1 11 09044 04 0000 120</t>
  </si>
  <si>
    <t>Платежи при  пользовании природными ресурсами</t>
  </si>
  <si>
    <t>1 14 01040 04 0000 410</t>
  </si>
  <si>
    <t>Доходы от продажи квартир, находящихся в собственности городских округов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</si>
  <si>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</si>
  <si>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земельных участков, государственная собственность на которые не разграничена</t>
  </si>
  <si>
    <t>Прочие неналоговые доходы бюджетов городских округов</t>
  </si>
  <si>
    <t>1 13 03040 04 0000 130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</si>
  <si>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</si>
  <si>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</si>
  <si>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</si>
  <si>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 - субвенции на проведение заключительной дезинфекции в очагах инфекционных заболеваний</t>
  </si>
  <si>
    <t xml:space="preserve"> - субсидии на медицинское обслуживание инкурабельных онкологических больных и больных с глубокими нарушениями жизненно важных функций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</si>
  <si>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</si>
  <si>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</si>
  <si>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</si>
  <si>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</si>
  <si>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</si>
  <si>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</si>
  <si>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                                      </t>
  </si>
  <si>
    <t>Иные межбюджетные трансферты</t>
  </si>
  <si>
    <t xml:space="preserve">2 02 04012 04 0000 151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</si>
  <si>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</si>
  <si>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</si>
  <si>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</si>
  <si>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- субсидии на осуществление мероприятий по организации питания в муниципальных общеобразовательных учреждениях</t>
  </si>
  <si>
    <t xml:space="preserve"> - иные межбюджетные трансферты на обеспечение питанием детей в возрасте до трех лет по заключению врачей</t>
  </si>
  <si>
    <t xml:space="preserve"> - иные межбюджетные трансферты на проведение заключительной дезинфекции в очагах инфекционных заболеваний</t>
  </si>
  <si>
    <t xml:space="preserve"> - субсидии на финансирование областной целевой программы "Пожарная безопасность на 2004-2008 годы"</t>
  </si>
  <si>
    <t xml:space="preserve"> -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</si>
  <si>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Сумма</t>
  </si>
  <si>
    <t>Тыс.руб.</t>
  </si>
  <si>
    <t xml:space="preserve"> - субсидии на развитие улично-дорожной сети</t>
  </si>
  <si>
    <t>Дотации на поддержку мер по обеспечению сбалансированности бюджетов</t>
  </si>
  <si>
    <t>Дотации на поддержку мер по обеспечению сбалансированности бюджетов городских округов</t>
  </si>
  <si>
    <t xml:space="preserve"> - субсидии на финансирование областной целевой программы "Газификация Псковской области на 2005-2009 годы"</t>
  </si>
  <si>
    <t xml:space="preserve"> - субвенции на внедрение иновационных образовательных программ в муниципальных общеобразовательных учреждениях</t>
  </si>
  <si>
    <t>2 02 01001 04 0000 151</t>
  </si>
  <si>
    <t>2 02 01003 00 0000 151</t>
  </si>
  <si>
    <t xml:space="preserve">2 02 01003 04 0000 151 </t>
  </si>
  <si>
    <t xml:space="preserve"> - субсидии на внедрение иновационных образовательных программ в муниципальных общеобразовательных учреждениях</t>
  </si>
  <si>
    <t>1 05 03000 01 0000 110</t>
  </si>
  <si>
    <t>Единый сельскохозяйственный налог</t>
  </si>
  <si>
    <t xml:space="preserve">Плата за предоставление муниципальных рекламных мест       </t>
  </si>
  <si>
    <t>Плата за наем</t>
  </si>
  <si>
    <t>2012 год</t>
  </si>
  <si>
    <t>2013 год</t>
  </si>
  <si>
    <t>2 02 01003 04 0000 151</t>
  </si>
  <si>
    <t xml:space="preserve"> - субсидии 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</si>
  <si>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- субсидии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</si>
  <si>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 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</si>
  <si>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- субсидии на финансирование областной долгосрочной целевой программы "Обеспечение врачей общей практики (семейных врачей) Псковской области легковым автотранспортом, мебелью, оборудованием и помещениями в 2010 году"</t>
  </si>
  <si>
    <t xml:space="preserve"> - субсидии на развития социальной и инженерной инфраструктуры за счет средств областного бюджета </t>
  </si>
  <si>
    <r>
  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 </t>
    </r>
    <r>
      <rPr>
        <i/>
        <sz val="11"/>
        <rFont val="Arial"/>
        <family val="2"/>
      </rPr>
      <t>(остаток средств 2007 года)</t>
    </r>
  </si>
  <si>
    <t xml:space="preserve"> - субсидии на финансирование областной целевой программы "Развитие сети спортивных плоскостных сооружений в Псковской области в 2008-2010 годах"</t>
  </si>
  <si>
    <t xml:space="preserve"> - субсидии на финансирование областной целевой программы "Реформирование региональных финансов Псковской области на 2007-2019 годы"</t>
  </si>
  <si>
    <t xml:space="preserve"> - субсидии на финансирование федеральной целевой программы "Жилище" на 2002-2010 годы, подпрограмма "Модернизация объектов коммунальной инфраструктуры" на строительство водовода от водозабора до улицы Рокоссовского в городе Пскове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</si>
  <si>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 корпорации Фонд содействия реформированию жилищно-коммунального хозяйства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</si>
  <si>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 бюджета</t>
  </si>
  <si>
    <t xml:space="preserve"> - 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 медицинскими сестрами  участковыми врачей терапевтов участковых, врачей-педиатров участковых, медицинскими сестрами врачей общей практики (семейных врачей) 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</si>
  <si>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</si>
  <si>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 за счет средств областного бюджета</t>
  </si>
  <si>
    <t xml:space="preserve"> - субсидии бюджетам на финансовое обеспечение мероприятий по капитальному ремонту многоквартирных домов</t>
  </si>
  <si>
    <t xml:space="preserve"> - субсидии от государственной корпорации Фонд содействия реформированию жилищно-коммунального хозяйства на мероприятия по переселение граждан из аварийного жилищного фонда </t>
  </si>
  <si>
    <t xml:space="preserve"> - субсидии бюджетам  на финансовое обеспечения мероприятий по переселение граждан из аварийного жилищного фонда </t>
  </si>
  <si>
    <t xml:space="preserve"> - субсидии на реализацию Закона Псковской области                                       от 27.06.2008 № 773-ОЗ "О газификации жилищного фонда Псковской области"</t>
  </si>
  <si>
    <t xml:space="preserve"> - субсидии на реализацию дополнительных мероприятий, направленных на снижение напряженности на рынке труда субъектов Российской Федерации  </t>
  </si>
  <si>
    <t xml:space="preserve"> - субсидии на финансирование областной долгосрочной целевой программы "Развитие малого и среднего предпринимательства в Псковской области на 2005 - 2011 годы"</t>
  </si>
  <si>
    <t xml:space="preserve"> - субсидии из федерального бюджета на реализацию федеральной целевой программы "Жилище" на 2002 - 2010 годы" подпрограммы "Обеспечение жильем молодых семей"</t>
  </si>
  <si>
    <t xml:space="preserve"> - субсидии из областного бюджета на реализацию областной долгосрочной целевой программы "Обеспечение жильем молодых семей Псковской области" на 2008 - 2010 годы""</t>
  </si>
  <si>
    <t xml:space="preserve"> - субсидии на областную долгосрочную целевую программу "Культура Псковского региона в 2007-2010 годах"</t>
  </si>
  <si>
    <t xml:space="preserve"> - субсидии на финансирование областной долгосрочной целевой программы "Развитие системы образования в Псковской области на 2009-2011 годы"</t>
  </si>
  <si>
    <t xml:space="preserve"> - субсидии на реализацию федеральной целевой программы "Жилище" на 2002-2010 годы подпрограмма "Обеспечение жильем молодых семей"</t>
  </si>
  <si>
    <t xml:space="preserve"> - субсидии на финансирование областной долгосрочной целевой программы "Обеспечение жильем молодых семей Псковской области" на 2008-2010 годы</t>
  </si>
  <si>
    <t xml:space="preserve"> - субсидии на финансирование областной долгосрочной целевой программы "Реформирование  региональных финансов Псковской области на 2007-2019 годы"</t>
  </si>
  <si>
    <t xml:space="preserve"> - субсидии бюджетам на реализацию Закона Псковской области от 27.06.2008 №773-ОЗ "О газификации жилищного фонда Псковской области"</t>
  </si>
  <si>
    <t xml:space="preserve"> - субсидии на финансирование областной долгосрочной целевой программы "Социальная поддержка инвалидов и граждан пожилого возраста в Псковской области на 2007-2011 годы"</t>
  </si>
  <si>
    <t xml:space="preserve"> - субсидиина финансовое обеспечение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</si>
  <si>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областного бюджета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</si>
  <si>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софинансирование  за счет средств областного бюджета</t>
  </si>
  <si>
    <t xml:space="preserve"> - 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общеобразовательных учреждениях</t>
  </si>
  <si>
    <t xml:space="preserve"> - субвенции на выполнение полномочий в соответствии с Законом Псковской области от 03.06.2005 №443-ОЗ "О наделении органов местного самоуправления госполномочиями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</si>
  <si>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обеспечение питанием детей в возрасте до трех лет по заключению врачей</t>
  </si>
  <si>
    <t xml:space="preserve"> 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</si>
  <si>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>-субвенции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кандитатов в присяжные заседатели федеральных судов общей юрисдикции в Российской Федерации</t>
  </si>
  <si>
    <t xml:space="preserve"> - субвенции на осуществление полномочий Российской Федерации по подготовке и проведению Всероссийской переписи населения 2010 года</t>
  </si>
  <si>
    <t xml:space="preserve"> -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</si>
  <si>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 иные межбюджетные трансферты на содержание медицинских вытрезвителей</t>
  </si>
  <si>
    <t xml:space="preserve"> - иные межбюджетные трансферты из Резервного фонда Администрации Псковской области</t>
  </si>
  <si>
    <t xml:space="preserve"> - субвенции на исполнение государственных полномочий по сбору информации, необходимой для ведения регистра муниципальных нормативных актов Псковской области</t>
  </si>
  <si>
    <t>Дотации бюджетам городских округов на выравнивание бюджетной обеспеченности муниципальных районов (городских округов) из региональногофонда финансовой поддержки</t>
  </si>
  <si>
    <t>ИТОГО</t>
  </si>
  <si>
    <t>1 11 05024 04 0000 120</t>
  </si>
  <si>
    <t>Доходы получаемые в виде арендной платы, а также средства от продажи права на  заключение договоров аренды за  земели, находящиеся в собственности городских округов (за исключением земельных участков муниципальных автономных учреждений)</t>
  </si>
  <si>
    <t>1 14 06 010 00 0000 430</t>
  </si>
  <si>
    <t>- субсидии на капитальный ремонт и ремонт автомобильных дорог общего пользования</t>
  </si>
  <si>
    <t>- субсидии на капитальный ремонт и ремонт улично-дорожной сети</t>
  </si>
  <si>
    <t>-субсидии на финансирование областной долгосрочной целевой программы "Развитие системы образования в Псковской области на 2009-2011 годы"</t>
  </si>
  <si>
    <t>- субсидии на финансирование областной долгосрочной целевой программы "Развитие физической культуры и спорта в Псковской области на 2009-2013 годы"</t>
  </si>
  <si>
    <t>-субсидии на областную долгосрочную целевую программу "Развитие культурно-познавательного туризма Псковской области на 2010-2014 годы"</t>
  </si>
  <si>
    <t>- субсидии на финансирование областной долгосрочной целевой программы "Допризывная подготовка молодежи в Псковской области на 2010-2014 годы"</t>
  </si>
  <si>
    <t>- субсидии на финансирование областной адресной программы "Комплексные меры по содержанию и благоустройству воинских захоронений на территории Псковской области на 2011-2013 годы"</t>
  </si>
  <si>
    <t>- субсидии на финансирование региональной программы "Модернизация здравоохранения на 2011-2012 годы"</t>
  </si>
  <si>
    <t>- субсидии на финансирование областной долгосрочной целевой программы "Снижение смертности и инвалидности от сосудистых заболеваний мозга и инфаркта миокарда в Псковской области на 2011-2013 годы"</t>
  </si>
  <si>
    <t>- субвенции на выполнение полномочий в соответствии с Законом Псковской области от 03.06.2005 №443-ОЗ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</si>
  <si>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</si>
  <si>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 xml:space="preserve"> - иные межбюджетные трансферты на воспитание и обучение детей-инвалидов</t>
  </si>
  <si>
    <t xml:space="preserve"> - иные межбюджетные трансферты на реализацию социальных гарантий, предоставляемых педагогическим работникам образовательных учреждений</t>
  </si>
  <si>
    <t>Изменения</t>
  </si>
  <si>
    <t xml:space="preserve"> - субсидии бюджетам на финансовое 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</si>
  <si>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 xml:space="preserve"> -субсидии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субъктов РФ и административных центров муниципальных районов Московской и Ленинградской областей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</si>
  <si>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</t>
  </si>
  <si>
    <t xml:space="preserve">Сумма </t>
  </si>
  <si>
    <t xml:space="preserve"> - субсидии бюджетам на финансовое обеспечение мероприятий по переселению граждан из аварийного жилищного фонда за счет средств областного бюджета</t>
  </si>
  <si>
    <t>-субсидии на финансирование ведомственной целевой программы "О дополнительных мероприятиях, направленных на снижение напряженности на рынке труда в Псковской области, на 2011 год"</t>
  </si>
  <si>
    <t>Изм.</t>
  </si>
  <si>
    <t>-субсидии на финансирование областной долгосрочной целевой программы "Создание благоприятного инвестиционного климата в Псковской области (2010-2012 годы"</t>
  </si>
  <si>
    <t xml:space="preserve"> - субсидии бюджетам на финансовое обеспечение мероприятий по капитальному ремонту многоквартирных домов за счет Фонда содействия реформированию жилищно-коммунального хозяйства </t>
  </si>
  <si>
    <t xml:space="preserve"> - субсидии бюджетам на финансовое обеспечение мероприятий по капитальному ремонту многоквартирных домов за счет средств областного бюджета</t>
  </si>
  <si>
    <t>Дотации на материальное стимулирование муниципальных образований области, обеспечивших наилучшие показатели по сводной оценке платежеспособности и качества управления финансами</t>
  </si>
  <si>
    <t>Дотации на материальное стимулирование муниципальных образований</t>
  </si>
  <si>
    <t xml:space="preserve"> - субсидии на финансирование областной долгосрочной целевой программы «Развитие малого и среднего предпринимательства в Псковской области на 2009-2011 годы»</t>
  </si>
  <si>
    <t xml:space="preserve"> - субсидии на государственную поддержку малого и среднего предпринимательства, включая крестьянские (фермерские) хозяйства</t>
  </si>
  <si>
    <t xml:space="preserve"> - субсидии  на финансирование Федеральной  целевой программы «Жилище» на 2002-2010 годы, подпрограмма «Обеспечение жильем молодых семей »</t>
  </si>
  <si>
    <t xml:space="preserve"> - субсидии на финансирование областной долгосрочной целевой программы «Обеспечение жильем молодых семей Псковской области на 2011-2015 годы»</t>
  </si>
  <si>
    <t xml:space="preserve"> - субсидии бюджету муниципального образования «Город Псков» на осуществление городом Псковом функций административного центра Псковской области</t>
  </si>
  <si>
    <t xml:space="preserve"> - субвенции на выполнение государственных полномочий по назначению 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</si>
  <si>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субвенций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</si>
  <si>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- 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</si>
  <si>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Изменения (+,-)</t>
  </si>
  <si>
    <t>изменения + , -</t>
  </si>
  <si>
    <t xml:space="preserve"> - субсидии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Софинансирование работ по газификации многоквартирных домов или жилых домов индивидуального жилищного фонда независимо от их формы собственности в соответствии с Законом Псковской области  от 27.06.2008 №773-ОЗ «О газификации жилищного фонда Псковской области</t>
  </si>
  <si>
    <t>- субсидии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Развитие социальной и инженерной инфраструктуры за счет средств областного бюджета</t>
  </si>
  <si>
    <t>-субсидии на финансирование ведомственной целевой программы "Содействие занятости населения Псковской области на 2011-2012 годы"</t>
  </si>
  <si>
    <t>-субсидии на модернизацию региональных систем общего образования</t>
  </si>
  <si>
    <t>-субсидии на реализацию комплексных программ поддержки развития дошкольных образовательных учреждений в Псковской области</t>
  </si>
  <si>
    <t>-субсидии на финансирование областной долгосрочной целевой программы "Допризывная подготовка молодежи в Псковской области на 2010-2014 годы"</t>
  </si>
  <si>
    <t>-субвенции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юрисдикции в Российской Федерации"</t>
  </si>
  <si>
    <t>-субвенции на исполнение государственных полномочий по созданию административных комиссий и определению перечня должностных лиц, упономоченных составлять протоколы об административных правонарушениях</t>
  </si>
  <si>
    <t>-иные межбюджетные трансферты на реализацию программ модернизации здравоохранения в части укрепления материально-технической базы медицинских учреждений</t>
  </si>
  <si>
    <t xml:space="preserve"> - субсидии бюджетам  на финансовое обеспечение мероприятий по переселению граждан из аварийного жилищного фонда за счет средств  областного бюджета</t>
  </si>
  <si>
    <t xml:space="preserve"> - субсидии бюджетам  на финансовое обеспечение мероприятий по переселению граждан из аварийного жилищного фонда за счет средств  областного бюджета (по программе переселения)</t>
  </si>
  <si>
    <t>Исполнение за 9 месяцев</t>
  </si>
  <si>
    <t>%         испол-нения</t>
  </si>
  <si>
    <t>Глава Администрации города Пскова                                                             П.М.Слепченко</t>
  </si>
  <si>
    <t xml:space="preserve">Налог на имущество физических лиц, взимаемый по ставкам, применяемым к обектам налогообложения, расположенным в границах городских округов </t>
  </si>
  <si>
    <t>Плата за размещение временных объектов нестационарной мелкорозничной торговой сети</t>
  </si>
  <si>
    <t>1 17 01040 04 0000 180</t>
  </si>
  <si>
    <t>Невыясненные поступления, зачисляемые в бюджеты городских округов</t>
  </si>
  <si>
    <t>2 19 04000 04 0000 151</t>
  </si>
  <si>
    <t>2 02 00000 00 0000 000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</si>
  <si>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</si>
  <si>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средства на осуществление дополнительных расходов из резервных фондов Администрации области </t>
  </si>
  <si>
    <t>Приложение 1</t>
  </si>
  <si>
    <t>Поступления по группам, подгруппам, статьям классификации доходов в бюджет города Пскова за 9 месяцев 2011 года</t>
  </si>
  <si>
    <t>к Постановлению Администрации города Пскова</t>
  </si>
  <si>
    <t>от___25.10.2011__________№___2536____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</si>
</sst>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(* #,##0.0_);_(* \(#,##0.0\);_(* &quot;-&quot;??_);_(@_)"/>
    <numFmt numFmtId="179" formatCode="000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2"/>
  <sheetViews>
    <sheetView tabSelected="1" zoomScalePageLayoutView="0" workbookViewId="0" topLeftCell="A1">
      <selection activeCell="B3" sqref="B3:W3"/>
    </sheetView>
  </sheetViews>
  <sheetFormatPr defaultColWidth="9.140625" defaultRowHeight="12.75"/>
  <cols>
    <col min="1" max="1" width="26.00390625" style="1" customWidth="1"/>
    <col min="2" max="2" width="56.57421875" style="1" customWidth="1"/>
    <col min="3" max="3" width="12.140625" style="1" hidden="1" customWidth="1"/>
    <col min="4" max="4" width="11.57421875" style="1" hidden="1" customWidth="1"/>
    <col min="5" max="5" width="11.7109375" style="1" hidden="1" customWidth="1"/>
    <col min="6" max="6" width="10.8515625" style="1" hidden="1" customWidth="1"/>
    <col min="7" max="7" width="11.7109375" style="1" hidden="1" customWidth="1"/>
    <col min="8" max="8" width="10.8515625" style="1" hidden="1" customWidth="1"/>
    <col min="9" max="9" width="12.140625" style="1" hidden="1" customWidth="1"/>
    <col min="10" max="10" width="1.1484375" style="1" hidden="1" customWidth="1"/>
    <col min="11" max="11" width="11.8515625" style="1" hidden="1" customWidth="1"/>
    <col min="12" max="12" width="11.00390625" style="1" hidden="1" customWidth="1"/>
    <col min="13" max="13" width="12.00390625" style="1" hidden="1" customWidth="1"/>
    <col min="14" max="14" width="12.57421875" style="1" hidden="1" customWidth="1"/>
    <col min="15" max="15" width="12.8515625" style="1" hidden="1" customWidth="1"/>
    <col min="16" max="16" width="11.7109375" style="1" hidden="1" customWidth="1"/>
    <col min="17" max="17" width="0.13671875" style="1" hidden="1" customWidth="1"/>
    <col min="18" max="18" width="11.421875" style="1" hidden="1" customWidth="1"/>
    <col min="19" max="19" width="12.57421875" style="1" hidden="1" customWidth="1"/>
    <col min="20" max="20" width="0.13671875" style="1" hidden="1" customWidth="1"/>
    <col min="21" max="21" width="14.00390625" style="1" customWidth="1"/>
    <col min="22" max="22" width="13.8515625" style="1" customWidth="1"/>
    <col min="23" max="23" width="6.8515625" style="1" customWidth="1"/>
    <col min="24" max="16384" width="9.140625" style="1" customWidth="1"/>
  </cols>
  <sheetData>
    <row r="1" spans="1:23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U1" s="76" t="s">
        <v>235</v>
      </c>
      <c r="V1" s="76"/>
      <c r="W1" s="76"/>
    </row>
    <row r="2" spans="1:23" ht="12.75" customHeight="1">
      <c r="A2" s="14"/>
      <c r="B2" s="77" t="s">
        <v>237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12.75" customHeight="1">
      <c r="A3" s="15"/>
      <c r="B3" s="78" t="s">
        <v>238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ht="12.75" customHeight="1"/>
    <row r="5" spans="1:23" ht="49.5" customHeight="1">
      <c r="A5" s="74" t="s">
        <v>236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17.25" customHeight="1">
      <c r="A6" s="75" t="s">
        <v>113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</row>
    <row r="7" spans="1:23" s="3" customFormat="1" ht="41.25" customHeight="1">
      <c r="A7" s="2" t="s">
        <v>37</v>
      </c>
      <c r="B7" s="2" t="s">
        <v>38</v>
      </c>
      <c r="C7" s="2" t="s">
        <v>112</v>
      </c>
      <c r="D7" s="2" t="s">
        <v>127</v>
      </c>
      <c r="E7" s="2" t="s">
        <v>128</v>
      </c>
      <c r="F7" s="2" t="s">
        <v>190</v>
      </c>
      <c r="G7" s="2" t="s">
        <v>194</v>
      </c>
      <c r="H7" s="2" t="s">
        <v>197</v>
      </c>
      <c r="I7" s="2" t="s">
        <v>194</v>
      </c>
      <c r="J7" s="2"/>
      <c r="K7" s="2" t="s">
        <v>112</v>
      </c>
      <c r="L7" s="2" t="s">
        <v>190</v>
      </c>
      <c r="M7" s="2" t="s">
        <v>112</v>
      </c>
      <c r="N7" s="2" t="s">
        <v>190</v>
      </c>
      <c r="O7" s="2" t="s">
        <v>194</v>
      </c>
      <c r="P7" s="2" t="s">
        <v>190</v>
      </c>
      <c r="Q7" s="2" t="s">
        <v>112</v>
      </c>
      <c r="R7" s="2" t="s">
        <v>211</v>
      </c>
      <c r="S7" s="2" t="s">
        <v>194</v>
      </c>
      <c r="T7" s="2" t="s">
        <v>212</v>
      </c>
      <c r="U7" s="2" t="s">
        <v>194</v>
      </c>
      <c r="V7" s="2" t="s">
        <v>224</v>
      </c>
      <c r="W7" s="2" t="s">
        <v>225</v>
      </c>
    </row>
    <row r="8" spans="1:23" s="3" customFormat="1" ht="12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4</v>
      </c>
      <c r="G8" s="2">
        <v>3</v>
      </c>
      <c r="H8" s="2"/>
      <c r="I8" s="2">
        <v>3</v>
      </c>
      <c r="J8" s="2"/>
      <c r="K8" s="2">
        <v>3</v>
      </c>
      <c r="L8" s="2"/>
      <c r="M8" s="2">
        <v>3</v>
      </c>
      <c r="N8" s="2">
        <v>4</v>
      </c>
      <c r="O8" s="2">
        <v>3</v>
      </c>
      <c r="P8" s="2">
        <v>4</v>
      </c>
      <c r="Q8" s="2">
        <v>3</v>
      </c>
      <c r="R8" s="2">
        <v>4</v>
      </c>
      <c r="S8" s="2">
        <v>3</v>
      </c>
      <c r="T8" s="2">
        <v>4</v>
      </c>
      <c r="U8" s="2">
        <v>3</v>
      </c>
      <c r="V8" s="2">
        <v>4</v>
      </c>
      <c r="W8" s="2">
        <v>5</v>
      </c>
    </row>
    <row r="9" spans="1:23" ht="12.75" hidden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16" customFormat="1" ht="25.5" customHeight="1">
      <c r="A10" s="24" t="s">
        <v>0</v>
      </c>
      <c r="B10" s="21" t="s">
        <v>54</v>
      </c>
      <c r="C10" s="22">
        <f>C12+C14+C18+C28+C34+C51+C55+C59+C69+C70</f>
        <v>1675961.7</v>
      </c>
      <c r="D10" s="22">
        <f>D12+D14+D18+D28+D34+D51+D55+D59+D69+D70</f>
        <v>1720645.3</v>
      </c>
      <c r="E10" s="22">
        <f>E12+E14+E18+E28+E34+E51+E55+E59+E69+E70</f>
        <v>1819432.7</v>
      </c>
      <c r="F10" s="23"/>
      <c r="G10" s="22">
        <f aca="true" t="shared" si="0" ref="G10:G79">C10+F10</f>
        <v>1675961.7</v>
      </c>
      <c r="H10" s="23"/>
      <c r="I10" s="22">
        <f>G10+H10</f>
        <v>1675961.7</v>
      </c>
      <c r="J10" s="23"/>
      <c r="K10" s="22">
        <f>I10+J10</f>
        <v>1675961.7</v>
      </c>
      <c r="L10" s="22">
        <f>L59</f>
        <v>124185.3</v>
      </c>
      <c r="M10" s="22">
        <f>K10+L10</f>
        <v>1800147</v>
      </c>
      <c r="N10" s="23">
        <f>N59</f>
        <v>46452.100000000006</v>
      </c>
      <c r="O10" s="22">
        <f>M10+N10</f>
        <v>1846599.1</v>
      </c>
      <c r="P10" s="23">
        <f>P12+P14+P18+P28+P34+P51+P55+P59+P69+P70</f>
        <v>36263.5</v>
      </c>
      <c r="Q10" s="22">
        <f>O10+P10</f>
        <v>1882862.6</v>
      </c>
      <c r="R10" s="23">
        <f>R59</f>
        <v>15129.1</v>
      </c>
      <c r="S10" s="22">
        <f>Q10+R10</f>
        <v>1897991.7000000002</v>
      </c>
      <c r="T10" s="22">
        <f>T12+T14+T55+T70</f>
        <v>26627.7</v>
      </c>
      <c r="U10" s="22">
        <f>S10+T10</f>
        <v>1924619.4000000001</v>
      </c>
      <c r="V10" s="22">
        <f>V12+V14+V18+V28+V34+V51+V55+V59+V69+V70+V33</f>
        <v>1285027.8999999997</v>
      </c>
      <c r="W10" s="22">
        <f>V10/U10*100</f>
        <v>66.76789707097412</v>
      </c>
    </row>
    <row r="11" spans="1:23" s="6" customFormat="1" ht="0.75" customHeight="1" hidden="1">
      <c r="A11" s="24"/>
      <c r="B11" s="24"/>
      <c r="C11" s="25"/>
      <c r="D11" s="25"/>
      <c r="E11" s="25"/>
      <c r="F11" s="25"/>
      <c r="G11" s="26">
        <f t="shared" si="0"/>
        <v>0</v>
      </c>
      <c r="H11" s="25"/>
      <c r="I11" s="27">
        <f aca="true" t="shared" si="1" ref="I11:I72">G11+H11</f>
        <v>0</v>
      </c>
      <c r="J11" s="25"/>
      <c r="K11" s="26">
        <f aca="true" t="shared" si="2" ref="K11:K80">I11+J11</f>
        <v>0</v>
      </c>
      <c r="L11" s="25"/>
      <c r="M11" s="25">
        <f aca="true" t="shared" si="3" ref="M11:M80">K11+L11</f>
        <v>0</v>
      </c>
      <c r="N11" s="25"/>
      <c r="O11" s="26">
        <f aca="true" t="shared" si="4" ref="O11:O80">M11+N11</f>
        <v>0</v>
      </c>
      <c r="P11" s="25"/>
      <c r="Q11" s="25">
        <f aca="true" t="shared" si="5" ref="Q11:Q80">O11+P11</f>
        <v>0</v>
      </c>
      <c r="R11" s="25"/>
      <c r="S11" s="27">
        <f aca="true" t="shared" si="6" ref="S11:S80">Q11+R11</f>
        <v>0</v>
      </c>
      <c r="T11" s="25"/>
      <c r="U11" s="25"/>
      <c r="V11" s="25"/>
      <c r="W11" s="27" t="e">
        <f aca="true" t="shared" si="7" ref="W11:W73">V11/U11*100</f>
        <v>#DIV/0!</v>
      </c>
    </row>
    <row r="12" spans="1:23" s="7" customFormat="1" ht="17.25" customHeight="1">
      <c r="A12" s="24" t="s">
        <v>1</v>
      </c>
      <c r="B12" s="24" t="s">
        <v>2</v>
      </c>
      <c r="C12" s="28">
        <f>C13</f>
        <v>808397</v>
      </c>
      <c r="D12" s="28">
        <f>D13</f>
        <v>871821</v>
      </c>
      <c r="E12" s="28">
        <f>E13</f>
        <v>946050</v>
      </c>
      <c r="F12" s="29"/>
      <c r="G12" s="26">
        <f t="shared" si="0"/>
        <v>808397</v>
      </c>
      <c r="H12" s="29"/>
      <c r="I12" s="28">
        <f t="shared" si="1"/>
        <v>808397</v>
      </c>
      <c r="J12" s="29"/>
      <c r="K12" s="26">
        <f t="shared" si="2"/>
        <v>808397</v>
      </c>
      <c r="L12" s="28"/>
      <c r="M12" s="28">
        <f t="shared" si="3"/>
        <v>808397</v>
      </c>
      <c r="N12" s="29"/>
      <c r="O12" s="26">
        <f t="shared" si="4"/>
        <v>808397</v>
      </c>
      <c r="P12" s="29"/>
      <c r="Q12" s="28">
        <f t="shared" si="5"/>
        <v>808397</v>
      </c>
      <c r="R12" s="29"/>
      <c r="S12" s="28">
        <f t="shared" si="6"/>
        <v>808397</v>
      </c>
      <c r="T12" s="28">
        <f>T13</f>
        <v>0</v>
      </c>
      <c r="U12" s="28">
        <f>S12+T12</f>
        <v>808397</v>
      </c>
      <c r="V12" s="29">
        <f>V13</f>
        <v>586971.7</v>
      </c>
      <c r="W12" s="28">
        <f t="shared" si="7"/>
        <v>72.60933674914676</v>
      </c>
    </row>
    <row r="13" spans="1:23" s="6" customFormat="1" ht="17.25" customHeight="1">
      <c r="A13" s="30" t="s">
        <v>3</v>
      </c>
      <c r="B13" s="30" t="s">
        <v>32</v>
      </c>
      <c r="C13" s="31">
        <v>808397</v>
      </c>
      <c r="D13" s="27">
        <v>871821</v>
      </c>
      <c r="E13" s="27">
        <v>946050</v>
      </c>
      <c r="F13" s="25"/>
      <c r="G13" s="32">
        <f t="shared" si="0"/>
        <v>808397</v>
      </c>
      <c r="H13" s="25"/>
      <c r="I13" s="27">
        <f t="shared" si="1"/>
        <v>808397</v>
      </c>
      <c r="J13" s="25"/>
      <c r="K13" s="33">
        <f t="shared" si="2"/>
        <v>808397</v>
      </c>
      <c r="L13" s="27"/>
      <c r="M13" s="27">
        <f t="shared" si="3"/>
        <v>808397</v>
      </c>
      <c r="N13" s="25"/>
      <c r="O13" s="33">
        <f t="shared" si="4"/>
        <v>808397</v>
      </c>
      <c r="P13" s="25"/>
      <c r="Q13" s="27">
        <f t="shared" si="5"/>
        <v>808397</v>
      </c>
      <c r="R13" s="25"/>
      <c r="S13" s="27">
        <f t="shared" si="6"/>
        <v>808397</v>
      </c>
      <c r="T13" s="27"/>
      <c r="U13" s="27">
        <f>S13+T13</f>
        <v>808397</v>
      </c>
      <c r="V13" s="25">
        <v>586971.7</v>
      </c>
      <c r="W13" s="27">
        <f t="shared" si="7"/>
        <v>72.60933674914676</v>
      </c>
    </row>
    <row r="14" spans="1:23" s="7" customFormat="1" ht="19.5" customHeight="1">
      <c r="A14" s="24" t="s">
        <v>4</v>
      </c>
      <c r="B14" s="24" t="s">
        <v>5</v>
      </c>
      <c r="C14" s="28">
        <f>C15+C17</f>
        <v>209860</v>
      </c>
      <c r="D14" s="28">
        <f>D15+D17</f>
        <v>220352</v>
      </c>
      <c r="E14" s="28">
        <f>E15+E17</f>
        <v>233468</v>
      </c>
      <c r="F14" s="29"/>
      <c r="G14" s="26">
        <f t="shared" si="0"/>
        <v>209860</v>
      </c>
      <c r="H14" s="29"/>
      <c r="I14" s="28">
        <f t="shared" si="1"/>
        <v>209860</v>
      </c>
      <c r="J14" s="29"/>
      <c r="K14" s="26">
        <f t="shared" si="2"/>
        <v>209860</v>
      </c>
      <c r="L14" s="28"/>
      <c r="M14" s="28">
        <f t="shared" si="3"/>
        <v>209860</v>
      </c>
      <c r="N14" s="29"/>
      <c r="O14" s="26">
        <f t="shared" si="4"/>
        <v>209860</v>
      </c>
      <c r="P14" s="29"/>
      <c r="Q14" s="28">
        <f t="shared" si="5"/>
        <v>209860</v>
      </c>
      <c r="R14" s="29"/>
      <c r="S14" s="28">
        <f t="shared" si="6"/>
        <v>209860</v>
      </c>
      <c r="T14" s="28">
        <f>T15+T17</f>
        <v>2100</v>
      </c>
      <c r="U14" s="28">
        <f>S14+T14</f>
        <v>211960</v>
      </c>
      <c r="V14" s="29">
        <f>V15+V17</f>
        <v>172043.7</v>
      </c>
      <c r="W14" s="28">
        <f t="shared" si="7"/>
        <v>81.16800339686733</v>
      </c>
    </row>
    <row r="15" spans="1:23" s="6" customFormat="1" ht="31.5" customHeight="1">
      <c r="A15" s="30" t="s">
        <v>57</v>
      </c>
      <c r="B15" s="30" t="s">
        <v>39</v>
      </c>
      <c r="C15" s="27">
        <v>209844</v>
      </c>
      <c r="D15" s="27">
        <v>220336</v>
      </c>
      <c r="E15" s="27">
        <v>233452</v>
      </c>
      <c r="F15" s="25"/>
      <c r="G15" s="32">
        <f t="shared" si="0"/>
        <v>209844</v>
      </c>
      <c r="H15" s="25"/>
      <c r="I15" s="27">
        <f t="shared" si="1"/>
        <v>209844</v>
      </c>
      <c r="J15" s="25"/>
      <c r="K15" s="33">
        <f t="shared" si="2"/>
        <v>209844</v>
      </c>
      <c r="L15" s="27"/>
      <c r="M15" s="27">
        <f t="shared" si="3"/>
        <v>209844</v>
      </c>
      <c r="N15" s="25"/>
      <c r="O15" s="33">
        <f t="shared" si="4"/>
        <v>209844</v>
      </c>
      <c r="P15" s="25"/>
      <c r="Q15" s="27">
        <f t="shared" si="5"/>
        <v>209844</v>
      </c>
      <c r="R15" s="25"/>
      <c r="S15" s="27">
        <f t="shared" si="6"/>
        <v>209844</v>
      </c>
      <c r="T15" s="27">
        <f>3000-900</f>
        <v>2100</v>
      </c>
      <c r="U15" s="27">
        <f>S15+T15</f>
        <v>211944</v>
      </c>
      <c r="V15" s="25">
        <v>172013.5</v>
      </c>
      <c r="W15" s="27">
        <f t="shared" si="7"/>
        <v>81.15988185558449</v>
      </c>
    </row>
    <row r="16" spans="1:23" s="6" customFormat="1" ht="4.5" customHeight="1" hidden="1">
      <c r="A16" s="30"/>
      <c r="B16" s="30"/>
      <c r="C16" s="27"/>
      <c r="D16" s="27"/>
      <c r="E16" s="27"/>
      <c r="F16" s="25"/>
      <c r="G16" s="32">
        <f t="shared" si="0"/>
        <v>0</v>
      </c>
      <c r="H16" s="25"/>
      <c r="I16" s="27">
        <f t="shared" si="1"/>
        <v>0</v>
      </c>
      <c r="J16" s="25"/>
      <c r="K16" s="33">
        <f t="shared" si="2"/>
        <v>0</v>
      </c>
      <c r="L16" s="27"/>
      <c r="M16" s="27">
        <f t="shared" si="3"/>
        <v>0</v>
      </c>
      <c r="N16" s="25"/>
      <c r="O16" s="33">
        <f t="shared" si="4"/>
        <v>0</v>
      </c>
      <c r="P16" s="25"/>
      <c r="Q16" s="27">
        <f t="shared" si="5"/>
        <v>0</v>
      </c>
      <c r="R16" s="25"/>
      <c r="S16" s="27">
        <f t="shared" si="6"/>
        <v>0</v>
      </c>
      <c r="T16" s="25"/>
      <c r="U16" s="25"/>
      <c r="V16" s="25"/>
      <c r="W16" s="27" t="e">
        <f t="shared" si="7"/>
        <v>#DIV/0!</v>
      </c>
    </row>
    <row r="17" spans="1:23" s="6" customFormat="1" ht="17.25" customHeight="1">
      <c r="A17" s="30" t="s">
        <v>123</v>
      </c>
      <c r="B17" s="30" t="s">
        <v>124</v>
      </c>
      <c r="C17" s="27">
        <v>16</v>
      </c>
      <c r="D17" s="27">
        <v>16</v>
      </c>
      <c r="E17" s="27">
        <v>16</v>
      </c>
      <c r="F17" s="25"/>
      <c r="G17" s="32">
        <f t="shared" si="0"/>
        <v>16</v>
      </c>
      <c r="H17" s="25"/>
      <c r="I17" s="27">
        <f t="shared" si="1"/>
        <v>16</v>
      </c>
      <c r="J17" s="25"/>
      <c r="K17" s="33">
        <f t="shared" si="2"/>
        <v>16</v>
      </c>
      <c r="L17" s="27"/>
      <c r="M17" s="27">
        <f t="shared" si="3"/>
        <v>16</v>
      </c>
      <c r="N17" s="25"/>
      <c r="O17" s="33">
        <f t="shared" si="4"/>
        <v>16</v>
      </c>
      <c r="P17" s="25"/>
      <c r="Q17" s="27">
        <f t="shared" si="5"/>
        <v>16</v>
      </c>
      <c r="R17" s="25"/>
      <c r="S17" s="27">
        <f t="shared" si="6"/>
        <v>16</v>
      </c>
      <c r="T17" s="25"/>
      <c r="U17" s="27">
        <f>S17+T17</f>
        <v>16</v>
      </c>
      <c r="V17" s="25">
        <v>30.2</v>
      </c>
      <c r="W17" s="27">
        <f t="shared" si="7"/>
        <v>188.75</v>
      </c>
    </row>
    <row r="18" spans="1:23" s="5" customFormat="1" ht="18" customHeight="1">
      <c r="A18" s="34" t="s">
        <v>6</v>
      </c>
      <c r="B18" s="34" t="s">
        <v>7</v>
      </c>
      <c r="C18" s="26">
        <f>C19+C23</f>
        <v>124587</v>
      </c>
      <c r="D18" s="26">
        <f>D19+D23</f>
        <v>134835</v>
      </c>
      <c r="E18" s="26">
        <f>E19+E23</f>
        <v>137685</v>
      </c>
      <c r="F18" s="35"/>
      <c r="G18" s="26">
        <f t="shared" si="0"/>
        <v>124587</v>
      </c>
      <c r="H18" s="35"/>
      <c r="I18" s="26">
        <f t="shared" si="1"/>
        <v>124587</v>
      </c>
      <c r="J18" s="35"/>
      <c r="K18" s="26">
        <f t="shared" si="2"/>
        <v>124587</v>
      </c>
      <c r="L18" s="26"/>
      <c r="M18" s="26">
        <f t="shared" si="3"/>
        <v>124587</v>
      </c>
      <c r="N18" s="35"/>
      <c r="O18" s="26">
        <f t="shared" si="4"/>
        <v>124587</v>
      </c>
      <c r="P18" s="35"/>
      <c r="Q18" s="26">
        <f t="shared" si="5"/>
        <v>124587</v>
      </c>
      <c r="R18" s="35"/>
      <c r="S18" s="26">
        <f t="shared" si="6"/>
        <v>124587</v>
      </c>
      <c r="T18" s="35"/>
      <c r="U18" s="26">
        <f>S18+T18</f>
        <v>124587</v>
      </c>
      <c r="V18" s="26">
        <f>V21+V23</f>
        <v>101103.4</v>
      </c>
      <c r="W18" s="26">
        <f t="shared" si="7"/>
        <v>81.1508423832342</v>
      </c>
    </row>
    <row r="19" spans="1:23" s="6" customFormat="1" ht="19.5" customHeight="1" hidden="1">
      <c r="A19" s="30" t="s">
        <v>58</v>
      </c>
      <c r="B19" s="30" t="s">
        <v>8</v>
      </c>
      <c r="C19" s="27">
        <f>C20</f>
        <v>0</v>
      </c>
      <c r="D19" s="27">
        <f>D20</f>
        <v>7668</v>
      </c>
      <c r="E19" s="27">
        <f>E20</f>
        <v>7814</v>
      </c>
      <c r="F19" s="25"/>
      <c r="G19" s="32">
        <f t="shared" si="0"/>
        <v>0</v>
      </c>
      <c r="H19" s="25"/>
      <c r="I19" s="27">
        <f t="shared" si="1"/>
        <v>0</v>
      </c>
      <c r="J19" s="25"/>
      <c r="K19" s="26">
        <f t="shared" si="2"/>
        <v>0</v>
      </c>
      <c r="L19" s="27"/>
      <c r="M19" s="27">
        <f t="shared" si="3"/>
        <v>0</v>
      </c>
      <c r="N19" s="25"/>
      <c r="O19" s="26">
        <f t="shared" si="4"/>
        <v>0</v>
      </c>
      <c r="P19" s="25"/>
      <c r="Q19" s="27">
        <f t="shared" si="5"/>
        <v>0</v>
      </c>
      <c r="R19" s="25"/>
      <c r="S19" s="27">
        <f t="shared" si="6"/>
        <v>0</v>
      </c>
      <c r="T19" s="25"/>
      <c r="U19" s="25"/>
      <c r="V19" s="25"/>
      <c r="W19" s="27" t="e">
        <f t="shared" si="7"/>
        <v>#DIV/0!</v>
      </c>
    </row>
    <row r="20" spans="1:23" s="8" customFormat="1" ht="46.5" customHeight="1" hidden="1">
      <c r="A20" s="36" t="s">
        <v>70</v>
      </c>
      <c r="B20" s="36" t="s">
        <v>71</v>
      </c>
      <c r="C20" s="37"/>
      <c r="D20" s="37">
        <v>7668</v>
      </c>
      <c r="E20" s="37">
        <v>7814</v>
      </c>
      <c r="F20" s="38"/>
      <c r="G20" s="32">
        <f t="shared" si="0"/>
        <v>0</v>
      </c>
      <c r="H20" s="38"/>
      <c r="I20" s="37">
        <f t="shared" si="1"/>
        <v>0</v>
      </c>
      <c r="J20" s="38"/>
      <c r="K20" s="26">
        <f t="shared" si="2"/>
        <v>0</v>
      </c>
      <c r="L20" s="37"/>
      <c r="M20" s="37">
        <f t="shared" si="3"/>
        <v>0</v>
      </c>
      <c r="N20" s="38"/>
      <c r="O20" s="26">
        <f t="shared" si="4"/>
        <v>0</v>
      </c>
      <c r="P20" s="38"/>
      <c r="Q20" s="37">
        <f t="shared" si="5"/>
        <v>0</v>
      </c>
      <c r="R20" s="38"/>
      <c r="S20" s="37">
        <f t="shared" si="6"/>
        <v>0</v>
      </c>
      <c r="T20" s="38"/>
      <c r="U20" s="38"/>
      <c r="V20" s="38"/>
      <c r="W20" s="37" t="e">
        <f t="shared" si="7"/>
        <v>#DIV/0!</v>
      </c>
    </row>
    <row r="21" spans="1:23" s="8" customFormat="1" ht="18.75" customHeight="1">
      <c r="A21" s="36" t="s">
        <v>58</v>
      </c>
      <c r="B21" s="36" t="s">
        <v>8</v>
      </c>
      <c r="C21" s="37"/>
      <c r="D21" s="37"/>
      <c r="E21" s="37"/>
      <c r="F21" s="38"/>
      <c r="G21" s="32"/>
      <c r="H21" s="38"/>
      <c r="I21" s="37"/>
      <c r="J21" s="38"/>
      <c r="K21" s="26"/>
      <c r="L21" s="37"/>
      <c r="M21" s="37"/>
      <c r="N21" s="38"/>
      <c r="O21" s="26"/>
      <c r="P21" s="38"/>
      <c r="Q21" s="37"/>
      <c r="R21" s="38"/>
      <c r="S21" s="37"/>
      <c r="T21" s="38"/>
      <c r="U21" s="38"/>
      <c r="V21" s="38">
        <f>V22</f>
        <v>2944.7</v>
      </c>
      <c r="W21" s="37"/>
    </row>
    <row r="22" spans="1:23" s="8" customFormat="1" ht="41.25" customHeight="1">
      <c r="A22" s="36" t="s">
        <v>70</v>
      </c>
      <c r="B22" s="36" t="s">
        <v>227</v>
      </c>
      <c r="C22" s="37"/>
      <c r="D22" s="37"/>
      <c r="E22" s="37"/>
      <c r="F22" s="38"/>
      <c r="G22" s="32"/>
      <c r="H22" s="38"/>
      <c r="I22" s="37"/>
      <c r="J22" s="38"/>
      <c r="K22" s="26"/>
      <c r="L22" s="37"/>
      <c r="M22" s="37"/>
      <c r="N22" s="38"/>
      <c r="O22" s="26"/>
      <c r="P22" s="38"/>
      <c r="Q22" s="37"/>
      <c r="R22" s="38"/>
      <c r="S22" s="37"/>
      <c r="T22" s="38"/>
      <c r="U22" s="38"/>
      <c r="V22" s="38">
        <v>2944.7</v>
      </c>
      <c r="W22" s="37"/>
    </row>
    <row r="23" spans="1:23" s="6" customFormat="1" ht="15.75" customHeight="1">
      <c r="A23" s="30" t="s">
        <v>59</v>
      </c>
      <c r="B23" s="30" t="s">
        <v>33</v>
      </c>
      <c r="C23" s="27">
        <f>C24+C25</f>
        <v>124587</v>
      </c>
      <c r="D23" s="27">
        <f>D24+D25</f>
        <v>127167</v>
      </c>
      <c r="E23" s="27">
        <f>E24+E25</f>
        <v>129871</v>
      </c>
      <c r="F23" s="25"/>
      <c r="G23" s="32">
        <f t="shared" si="0"/>
        <v>124587</v>
      </c>
      <c r="H23" s="25"/>
      <c r="I23" s="27">
        <f t="shared" si="1"/>
        <v>124587</v>
      </c>
      <c r="J23" s="25"/>
      <c r="K23" s="33">
        <f t="shared" si="2"/>
        <v>124587</v>
      </c>
      <c r="L23" s="27"/>
      <c r="M23" s="27">
        <f t="shared" si="3"/>
        <v>124587</v>
      </c>
      <c r="N23" s="25"/>
      <c r="O23" s="33">
        <f t="shared" si="4"/>
        <v>124587</v>
      </c>
      <c r="P23" s="25"/>
      <c r="Q23" s="27">
        <f t="shared" si="5"/>
        <v>124587</v>
      </c>
      <c r="R23" s="25"/>
      <c r="S23" s="27">
        <f t="shared" si="6"/>
        <v>124587</v>
      </c>
      <c r="T23" s="25"/>
      <c r="U23" s="27">
        <f>S23+T23</f>
        <v>124587</v>
      </c>
      <c r="V23" s="27">
        <f>V24+V25</f>
        <v>98158.7</v>
      </c>
      <c r="W23" s="27">
        <f t="shared" si="7"/>
        <v>78.78727315048921</v>
      </c>
    </row>
    <row r="24" spans="1:23" s="8" customFormat="1" ht="58.5" customHeight="1">
      <c r="A24" s="36" t="s">
        <v>72</v>
      </c>
      <c r="B24" s="36" t="s">
        <v>73</v>
      </c>
      <c r="C24" s="37">
        <v>10500</v>
      </c>
      <c r="D24" s="37">
        <v>10717</v>
      </c>
      <c r="E24" s="37">
        <v>10945</v>
      </c>
      <c r="F24" s="38"/>
      <c r="G24" s="32">
        <f t="shared" si="0"/>
        <v>10500</v>
      </c>
      <c r="H24" s="38"/>
      <c r="I24" s="37">
        <f t="shared" si="1"/>
        <v>10500</v>
      </c>
      <c r="J24" s="38"/>
      <c r="K24" s="37">
        <f t="shared" si="2"/>
        <v>10500</v>
      </c>
      <c r="L24" s="37"/>
      <c r="M24" s="37">
        <f t="shared" si="3"/>
        <v>10500</v>
      </c>
      <c r="N24" s="38"/>
      <c r="O24" s="37">
        <f t="shared" si="4"/>
        <v>10500</v>
      </c>
      <c r="P24" s="38"/>
      <c r="Q24" s="37">
        <f t="shared" si="5"/>
        <v>10500</v>
      </c>
      <c r="R24" s="38"/>
      <c r="S24" s="37">
        <f t="shared" si="6"/>
        <v>10500</v>
      </c>
      <c r="T24" s="38"/>
      <c r="U24" s="37">
        <f>S24+T24</f>
        <v>10500</v>
      </c>
      <c r="V24" s="37">
        <v>9764</v>
      </c>
      <c r="W24" s="37">
        <f t="shared" si="7"/>
        <v>92.99047619047619</v>
      </c>
    </row>
    <row r="25" spans="1:23" s="8" customFormat="1" ht="58.5" customHeight="1">
      <c r="A25" s="39" t="s">
        <v>74</v>
      </c>
      <c r="B25" s="36" t="s">
        <v>75</v>
      </c>
      <c r="C25" s="37">
        <v>114087</v>
      </c>
      <c r="D25" s="37">
        <v>116450</v>
      </c>
      <c r="E25" s="37">
        <v>118926</v>
      </c>
      <c r="F25" s="38"/>
      <c r="G25" s="32">
        <f t="shared" si="0"/>
        <v>114087</v>
      </c>
      <c r="H25" s="38"/>
      <c r="I25" s="37">
        <f t="shared" si="1"/>
        <v>114087</v>
      </c>
      <c r="J25" s="38"/>
      <c r="K25" s="37">
        <f t="shared" si="2"/>
        <v>114087</v>
      </c>
      <c r="L25" s="37"/>
      <c r="M25" s="37">
        <f t="shared" si="3"/>
        <v>114087</v>
      </c>
      <c r="N25" s="38"/>
      <c r="O25" s="37">
        <f t="shared" si="4"/>
        <v>114087</v>
      </c>
      <c r="P25" s="38"/>
      <c r="Q25" s="37">
        <f t="shared" si="5"/>
        <v>114087</v>
      </c>
      <c r="R25" s="38"/>
      <c r="S25" s="37">
        <f t="shared" si="6"/>
        <v>114087</v>
      </c>
      <c r="T25" s="38"/>
      <c r="U25" s="37">
        <f>S25+T25</f>
        <v>114087</v>
      </c>
      <c r="V25" s="38">
        <v>88394.7</v>
      </c>
      <c r="W25" s="37">
        <f t="shared" si="7"/>
        <v>77.48008099082278</v>
      </c>
    </row>
    <row r="26" spans="1:23" s="6" customFormat="1" ht="4.5" customHeight="1" hidden="1">
      <c r="A26" s="30"/>
      <c r="B26" s="30"/>
      <c r="C26" s="27"/>
      <c r="D26" s="27"/>
      <c r="E26" s="27"/>
      <c r="F26" s="25"/>
      <c r="G26" s="32">
        <f t="shared" si="0"/>
        <v>0</v>
      </c>
      <c r="H26" s="25"/>
      <c r="I26" s="27">
        <f t="shared" si="1"/>
        <v>0</v>
      </c>
      <c r="J26" s="25"/>
      <c r="K26" s="26">
        <f t="shared" si="2"/>
        <v>0</v>
      </c>
      <c r="L26" s="27"/>
      <c r="M26" s="27">
        <f t="shared" si="3"/>
        <v>0</v>
      </c>
      <c r="N26" s="25"/>
      <c r="O26" s="26">
        <f t="shared" si="4"/>
        <v>0</v>
      </c>
      <c r="P26" s="25"/>
      <c r="Q26" s="27">
        <f t="shared" si="5"/>
        <v>0</v>
      </c>
      <c r="R26" s="25"/>
      <c r="S26" s="27">
        <f t="shared" si="6"/>
        <v>0</v>
      </c>
      <c r="T26" s="25"/>
      <c r="U26" s="25"/>
      <c r="V26" s="25"/>
      <c r="W26" s="27" t="e">
        <f t="shared" si="7"/>
        <v>#DIV/0!</v>
      </c>
    </row>
    <row r="27" spans="1:23" s="6" customFormat="1" ht="18.75" customHeight="1" hidden="1">
      <c r="A27" s="30"/>
      <c r="B27" s="30"/>
      <c r="C27" s="27"/>
      <c r="D27" s="27"/>
      <c r="E27" s="27"/>
      <c r="F27" s="25"/>
      <c r="G27" s="32">
        <f t="shared" si="0"/>
        <v>0</v>
      </c>
      <c r="H27" s="25"/>
      <c r="I27" s="27">
        <f t="shared" si="1"/>
        <v>0</v>
      </c>
      <c r="J27" s="25"/>
      <c r="K27" s="26">
        <f t="shared" si="2"/>
        <v>0</v>
      </c>
      <c r="L27" s="27"/>
      <c r="M27" s="27">
        <f t="shared" si="3"/>
        <v>0</v>
      </c>
      <c r="N27" s="25"/>
      <c r="O27" s="26">
        <f t="shared" si="4"/>
        <v>0</v>
      </c>
      <c r="P27" s="25"/>
      <c r="Q27" s="27">
        <f t="shared" si="5"/>
        <v>0</v>
      </c>
      <c r="R27" s="25"/>
      <c r="S27" s="27">
        <f t="shared" si="6"/>
        <v>0</v>
      </c>
      <c r="T27" s="25"/>
      <c r="U27" s="25"/>
      <c r="V27" s="25"/>
      <c r="W27" s="27" t="e">
        <f t="shared" si="7"/>
        <v>#DIV/0!</v>
      </c>
    </row>
    <row r="28" spans="1:23" s="5" customFormat="1" ht="16.5" customHeight="1">
      <c r="A28" s="34" t="s">
        <v>10</v>
      </c>
      <c r="B28" s="34" t="s">
        <v>11</v>
      </c>
      <c r="C28" s="26">
        <v>89737</v>
      </c>
      <c r="D28" s="26">
        <v>84187</v>
      </c>
      <c r="E28" s="26">
        <v>85214</v>
      </c>
      <c r="F28" s="35"/>
      <c r="G28" s="26">
        <f t="shared" si="0"/>
        <v>89737</v>
      </c>
      <c r="H28" s="35"/>
      <c r="I28" s="26">
        <f t="shared" si="1"/>
        <v>89737</v>
      </c>
      <c r="J28" s="35"/>
      <c r="K28" s="26">
        <f t="shared" si="2"/>
        <v>89737</v>
      </c>
      <c r="L28" s="26"/>
      <c r="M28" s="26">
        <f t="shared" si="3"/>
        <v>89737</v>
      </c>
      <c r="N28" s="35"/>
      <c r="O28" s="26">
        <f t="shared" si="4"/>
        <v>89737</v>
      </c>
      <c r="P28" s="35"/>
      <c r="Q28" s="26">
        <f t="shared" si="5"/>
        <v>89737</v>
      </c>
      <c r="R28" s="35"/>
      <c r="S28" s="26">
        <f t="shared" si="6"/>
        <v>89737</v>
      </c>
      <c r="T28" s="35"/>
      <c r="U28" s="26">
        <f>S28+T28</f>
        <v>89737</v>
      </c>
      <c r="V28" s="35">
        <v>58653.8</v>
      </c>
      <c r="W28" s="26">
        <f t="shared" si="7"/>
        <v>65.36189085884307</v>
      </c>
    </row>
    <row r="29" spans="1:23" s="6" customFormat="1" ht="0.75" customHeight="1" hidden="1">
      <c r="A29" s="24"/>
      <c r="B29" s="24"/>
      <c r="C29" s="27"/>
      <c r="D29" s="27"/>
      <c r="E29" s="27"/>
      <c r="F29" s="25"/>
      <c r="G29" s="32">
        <f t="shared" si="0"/>
        <v>0</v>
      </c>
      <c r="H29" s="25"/>
      <c r="I29" s="27">
        <f t="shared" si="1"/>
        <v>0</v>
      </c>
      <c r="J29" s="25"/>
      <c r="K29" s="26">
        <f t="shared" si="2"/>
        <v>0</v>
      </c>
      <c r="L29" s="27"/>
      <c r="M29" s="27">
        <f t="shared" si="3"/>
        <v>0</v>
      </c>
      <c r="N29" s="25"/>
      <c r="O29" s="26">
        <f t="shared" si="4"/>
        <v>0</v>
      </c>
      <c r="P29" s="25"/>
      <c r="Q29" s="27">
        <f t="shared" si="5"/>
        <v>0</v>
      </c>
      <c r="R29" s="25"/>
      <c r="S29" s="27">
        <f t="shared" si="6"/>
        <v>0</v>
      </c>
      <c r="T29" s="25"/>
      <c r="U29" s="25"/>
      <c r="V29" s="25"/>
      <c r="W29" s="27" t="e">
        <f t="shared" si="7"/>
        <v>#DIV/0!</v>
      </c>
    </row>
    <row r="30" spans="1:23" s="6" customFormat="1" ht="31.5" customHeight="1" hidden="1">
      <c r="A30" s="24" t="s">
        <v>9</v>
      </c>
      <c r="B30" s="24" t="s">
        <v>50</v>
      </c>
      <c r="C30" s="27"/>
      <c r="D30" s="27"/>
      <c r="E30" s="27"/>
      <c r="F30" s="25"/>
      <c r="G30" s="32">
        <f t="shared" si="0"/>
        <v>0</v>
      </c>
      <c r="H30" s="25"/>
      <c r="I30" s="27">
        <f t="shared" si="1"/>
        <v>0</v>
      </c>
      <c r="J30" s="25"/>
      <c r="K30" s="26">
        <f t="shared" si="2"/>
        <v>0</v>
      </c>
      <c r="L30" s="27"/>
      <c r="M30" s="27">
        <f t="shared" si="3"/>
        <v>0</v>
      </c>
      <c r="N30" s="25"/>
      <c r="O30" s="26">
        <f t="shared" si="4"/>
        <v>0</v>
      </c>
      <c r="P30" s="25"/>
      <c r="Q30" s="27">
        <f t="shared" si="5"/>
        <v>0</v>
      </c>
      <c r="R30" s="25"/>
      <c r="S30" s="27">
        <f t="shared" si="6"/>
        <v>0</v>
      </c>
      <c r="T30" s="25"/>
      <c r="U30" s="25"/>
      <c r="V30" s="25"/>
      <c r="W30" s="27" t="e">
        <f t="shared" si="7"/>
        <v>#DIV/0!</v>
      </c>
    </row>
    <row r="31" spans="1:23" s="6" customFormat="1" ht="44.25" customHeight="1" hidden="1">
      <c r="A31" s="30" t="s">
        <v>12</v>
      </c>
      <c r="B31" s="30" t="s">
        <v>40</v>
      </c>
      <c r="C31" s="27"/>
      <c r="D31" s="27"/>
      <c r="E31" s="27"/>
      <c r="F31" s="25"/>
      <c r="G31" s="32">
        <f t="shared" si="0"/>
        <v>0</v>
      </c>
      <c r="H31" s="25"/>
      <c r="I31" s="27">
        <f t="shared" si="1"/>
        <v>0</v>
      </c>
      <c r="J31" s="25"/>
      <c r="K31" s="26">
        <f t="shared" si="2"/>
        <v>0</v>
      </c>
      <c r="L31" s="27"/>
      <c r="M31" s="27">
        <f t="shared" si="3"/>
        <v>0</v>
      </c>
      <c r="N31" s="25"/>
      <c r="O31" s="26">
        <f t="shared" si="4"/>
        <v>0</v>
      </c>
      <c r="P31" s="25"/>
      <c r="Q31" s="27">
        <f t="shared" si="5"/>
        <v>0</v>
      </c>
      <c r="R31" s="25"/>
      <c r="S31" s="27">
        <f t="shared" si="6"/>
        <v>0</v>
      </c>
      <c r="T31" s="25"/>
      <c r="U31" s="25"/>
      <c r="V31" s="25"/>
      <c r="W31" s="27" t="e">
        <f t="shared" si="7"/>
        <v>#DIV/0!</v>
      </c>
    </row>
    <row r="32" spans="1:23" s="6" customFormat="1" ht="6" customHeight="1" hidden="1">
      <c r="A32" s="30"/>
      <c r="B32" s="30"/>
      <c r="C32" s="27"/>
      <c r="D32" s="27"/>
      <c r="E32" s="27"/>
      <c r="F32" s="25"/>
      <c r="G32" s="32">
        <f t="shared" si="0"/>
        <v>0</v>
      </c>
      <c r="H32" s="25"/>
      <c r="I32" s="27">
        <f t="shared" si="1"/>
        <v>0</v>
      </c>
      <c r="J32" s="25"/>
      <c r="K32" s="26">
        <f t="shared" si="2"/>
        <v>0</v>
      </c>
      <c r="L32" s="27"/>
      <c r="M32" s="27">
        <f t="shared" si="3"/>
        <v>0</v>
      </c>
      <c r="N32" s="25"/>
      <c r="O32" s="26">
        <f t="shared" si="4"/>
        <v>0</v>
      </c>
      <c r="P32" s="25"/>
      <c r="Q32" s="27">
        <f t="shared" si="5"/>
        <v>0</v>
      </c>
      <c r="R32" s="25"/>
      <c r="S32" s="27">
        <f t="shared" si="6"/>
        <v>0</v>
      </c>
      <c r="T32" s="25"/>
      <c r="U32" s="25"/>
      <c r="V32" s="25"/>
      <c r="W32" s="27" t="e">
        <f t="shared" si="7"/>
        <v>#DIV/0!</v>
      </c>
    </row>
    <row r="33" spans="1:23" s="6" customFormat="1" ht="32.25" customHeight="1">
      <c r="A33" s="34" t="s">
        <v>9</v>
      </c>
      <c r="B33" s="34" t="s">
        <v>50</v>
      </c>
      <c r="C33" s="27"/>
      <c r="D33" s="27"/>
      <c r="E33" s="27"/>
      <c r="F33" s="25"/>
      <c r="G33" s="32"/>
      <c r="H33" s="25"/>
      <c r="I33" s="27"/>
      <c r="J33" s="25"/>
      <c r="K33" s="26"/>
      <c r="L33" s="27"/>
      <c r="M33" s="27"/>
      <c r="N33" s="25"/>
      <c r="O33" s="26"/>
      <c r="P33" s="25"/>
      <c r="Q33" s="27"/>
      <c r="R33" s="25"/>
      <c r="S33" s="27"/>
      <c r="T33" s="25"/>
      <c r="U33" s="25"/>
      <c r="V33" s="35">
        <v>35.3</v>
      </c>
      <c r="W33" s="27"/>
    </row>
    <row r="34" spans="1:23" s="5" customFormat="1" ht="53.25" customHeight="1">
      <c r="A34" s="34" t="s">
        <v>13</v>
      </c>
      <c r="B34" s="34" t="s">
        <v>41</v>
      </c>
      <c r="C34" s="26">
        <f>C35+C36+C44+C46</f>
        <v>103256</v>
      </c>
      <c r="D34" s="26">
        <f>D35+D36+D44+D46</f>
        <v>88456</v>
      </c>
      <c r="E34" s="26">
        <f>E35+E36+E44+E46</f>
        <v>82456</v>
      </c>
      <c r="F34" s="35"/>
      <c r="G34" s="26">
        <f t="shared" si="0"/>
        <v>103256</v>
      </c>
      <c r="H34" s="35"/>
      <c r="I34" s="26">
        <f t="shared" si="1"/>
        <v>103256</v>
      </c>
      <c r="J34" s="35"/>
      <c r="K34" s="26">
        <f t="shared" si="2"/>
        <v>103256</v>
      </c>
      <c r="L34" s="26"/>
      <c r="M34" s="26">
        <f t="shared" si="3"/>
        <v>103256</v>
      </c>
      <c r="N34" s="35"/>
      <c r="O34" s="26">
        <f t="shared" si="4"/>
        <v>103256</v>
      </c>
      <c r="P34" s="35"/>
      <c r="Q34" s="26">
        <f t="shared" si="5"/>
        <v>103256</v>
      </c>
      <c r="R34" s="35"/>
      <c r="S34" s="26">
        <f t="shared" si="6"/>
        <v>103256</v>
      </c>
      <c r="T34" s="35"/>
      <c r="U34" s="26">
        <f aca="true" t="shared" si="8" ref="U34:U39">S34+T34</f>
        <v>103256</v>
      </c>
      <c r="V34" s="35">
        <f>V35+V36+V39+V44+V46</f>
        <v>81008.6</v>
      </c>
      <c r="W34" s="26">
        <f t="shared" si="7"/>
        <v>78.45413341597583</v>
      </c>
    </row>
    <row r="35" spans="1:23" s="6" customFormat="1" ht="57.75" customHeight="1">
      <c r="A35" s="30" t="s">
        <v>66</v>
      </c>
      <c r="B35" s="30" t="s">
        <v>78</v>
      </c>
      <c r="C35" s="27">
        <v>100</v>
      </c>
      <c r="D35" s="27">
        <v>100</v>
      </c>
      <c r="E35" s="27">
        <v>100</v>
      </c>
      <c r="F35" s="25"/>
      <c r="G35" s="32">
        <f t="shared" si="0"/>
        <v>100</v>
      </c>
      <c r="H35" s="25"/>
      <c r="I35" s="27">
        <f t="shared" si="1"/>
        <v>100</v>
      </c>
      <c r="J35" s="25"/>
      <c r="K35" s="33">
        <f t="shared" si="2"/>
        <v>100</v>
      </c>
      <c r="L35" s="27"/>
      <c r="M35" s="27">
        <f t="shared" si="3"/>
        <v>100</v>
      </c>
      <c r="N35" s="25"/>
      <c r="O35" s="33">
        <f t="shared" si="4"/>
        <v>100</v>
      </c>
      <c r="P35" s="25"/>
      <c r="Q35" s="27">
        <f t="shared" si="5"/>
        <v>100</v>
      </c>
      <c r="R35" s="25"/>
      <c r="S35" s="27">
        <f t="shared" si="6"/>
        <v>100</v>
      </c>
      <c r="T35" s="25"/>
      <c r="U35" s="27">
        <f t="shared" si="8"/>
        <v>100</v>
      </c>
      <c r="V35" s="25">
        <v>176.4</v>
      </c>
      <c r="W35" s="27">
        <f t="shared" si="7"/>
        <v>176.4</v>
      </c>
    </row>
    <row r="36" spans="1:23" s="6" customFormat="1" ht="88.5" customHeight="1">
      <c r="A36" s="30" t="s">
        <v>14</v>
      </c>
      <c r="B36" s="30" t="s">
        <v>76</v>
      </c>
      <c r="C36" s="27">
        <f>C37+C38+C39</f>
        <v>91156</v>
      </c>
      <c r="D36" s="27">
        <f>D38+D39</f>
        <v>76656</v>
      </c>
      <c r="E36" s="27">
        <f>E38+E39</f>
        <v>70656</v>
      </c>
      <c r="F36" s="25"/>
      <c r="G36" s="32">
        <f t="shared" si="0"/>
        <v>91156</v>
      </c>
      <c r="H36" s="25"/>
      <c r="I36" s="27">
        <f t="shared" si="1"/>
        <v>91156</v>
      </c>
      <c r="J36" s="25"/>
      <c r="K36" s="33">
        <f t="shared" si="2"/>
        <v>91156</v>
      </c>
      <c r="L36" s="27"/>
      <c r="M36" s="27">
        <f t="shared" si="3"/>
        <v>91156</v>
      </c>
      <c r="N36" s="25"/>
      <c r="O36" s="33">
        <f t="shared" si="4"/>
        <v>91156</v>
      </c>
      <c r="P36" s="25"/>
      <c r="Q36" s="27">
        <f t="shared" si="5"/>
        <v>91156</v>
      </c>
      <c r="R36" s="25"/>
      <c r="S36" s="27">
        <f t="shared" si="6"/>
        <v>91156</v>
      </c>
      <c r="T36" s="25"/>
      <c r="U36" s="27">
        <f t="shared" si="8"/>
        <v>91156</v>
      </c>
      <c r="V36" s="25">
        <f>V37+V38</f>
        <v>40885.8</v>
      </c>
      <c r="W36" s="27">
        <f t="shared" si="7"/>
        <v>44.852560445829134</v>
      </c>
    </row>
    <row r="37" spans="1:23" s="6" customFormat="1" ht="88.5" customHeight="1">
      <c r="A37" s="40" t="s">
        <v>79</v>
      </c>
      <c r="B37" s="40" t="s">
        <v>77</v>
      </c>
      <c r="C37" s="41">
        <v>52656</v>
      </c>
      <c r="D37" s="27"/>
      <c r="E37" s="27"/>
      <c r="F37" s="25"/>
      <c r="G37" s="32">
        <f t="shared" si="0"/>
        <v>52656</v>
      </c>
      <c r="H37" s="25"/>
      <c r="I37" s="27">
        <f t="shared" si="1"/>
        <v>52656</v>
      </c>
      <c r="J37" s="25"/>
      <c r="K37" s="37">
        <f t="shared" si="2"/>
        <v>52656</v>
      </c>
      <c r="L37" s="27"/>
      <c r="M37" s="37">
        <f t="shared" si="3"/>
        <v>52656</v>
      </c>
      <c r="N37" s="25"/>
      <c r="O37" s="33">
        <f t="shared" si="4"/>
        <v>52656</v>
      </c>
      <c r="P37" s="25"/>
      <c r="Q37" s="27">
        <f t="shared" si="5"/>
        <v>52656</v>
      </c>
      <c r="R37" s="25"/>
      <c r="S37" s="27">
        <f t="shared" si="6"/>
        <v>52656</v>
      </c>
      <c r="T37" s="25"/>
      <c r="U37" s="27">
        <f t="shared" si="8"/>
        <v>52656</v>
      </c>
      <c r="V37" s="25">
        <v>38879.9</v>
      </c>
      <c r="W37" s="27">
        <f t="shared" si="7"/>
        <v>73.83754937708903</v>
      </c>
    </row>
    <row r="38" spans="1:23" s="9" customFormat="1" ht="72" customHeight="1">
      <c r="A38" s="40" t="s">
        <v>174</v>
      </c>
      <c r="B38" s="40" t="s">
        <v>175</v>
      </c>
      <c r="C38" s="41">
        <v>4500</v>
      </c>
      <c r="D38" s="41">
        <v>52656</v>
      </c>
      <c r="E38" s="41">
        <v>52656</v>
      </c>
      <c r="F38" s="42"/>
      <c r="G38" s="32">
        <f t="shared" si="0"/>
        <v>4500</v>
      </c>
      <c r="H38" s="42"/>
      <c r="I38" s="41">
        <f t="shared" si="1"/>
        <v>4500</v>
      </c>
      <c r="J38" s="42"/>
      <c r="K38" s="37">
        <f t="shared" si="2"/>
        <v>4500</v>
      </c>
      <c r="L38" s="41"/>
      <c r="M38" s="41">
        <f t="shared" si="3"/>
        <v>4500</v>
      </c>
      <c r="N38" s="42"/>
      <c r="O38" s="33">
        <f t="shared" si="4"/>
        <v>4500</v>
      </c>
      <c r="P38" s="42"/>
      <c r="Q38" s="41">
        <f t="shared" si="5"/>
        <v>4500</v>
      </c>
      <c r="R38" s="42"/>
      <c r="S38" s="41">
        <f t="shared" si="6"/>
        <v>4500</v>
      </c>
      <c r="T38" s="42"/>
      <c r="U38" s="41">
        <f t="shared" si="8"/>
        <v>4500</v>
      </c>
      <c r="V38" s="42">
        <v>2005.9</v>
      </c>
      <c r="W38" s="41">
        <f t="shared" si="7"/>
        <v>44.57555555555556</v>
      </c>
    </row>
    <row r="39" spans="1:23" s="9" customFormat="1" ht="73.5" customHeight="1">
      <c r="A39" s="40" t="s">
        <v>67</v>
      </c>
      <c r="B39" s="40" t="s">
        <v>80</v>
      </c>
      <c r="C39" s="41">
        <v>34000</v>
      </c>
      <c r="D39" s="41">
        <v>24000</v>
      </c>
      <c r="E39" s="41">
        <v>18000</v>
      </c>
      <c r="F39" s="42"/>
      <c r="G39" s="32">
        <f t="shared" si="0"/>
        <v>34000</v>
      </c>
      <c r="H39" s="42"/>
      <c r="I39" s="41">
        <f t="shared" si="1"/>
        <v>34000</v>
      </c>
      <c r="J39" s="42"/>
      <c r="K39" s="37">
        <f t="shared" si="2"/>
        <v>34000</v>
      </c>
      <c r="L39" s="41"/>
      <c r="M39" s="41">
        <f t="shared" si="3"/>
        <v>34000</v>
      </c>
      <c r="N39" s="42"/>
      <c r="O39" s="33">
        <f t="shared" si="4"/>
        <v>34000</v>
      </c>
      <c r="P39" s="42"/>
      <c r="Q39" s="41">
        <f t="shared" si="5"/>
        <v>34000</v>
      </c>
      <c r="R39" s="42"/>
      <c r="S39" s="41">
        <f t="shared" si="6"/>
        <v>34000</v>
      </c>
      <c r="T39" s="42"/>
      <c r="U39" s="41">
        <f t="shared" si="8"/>
        <v>34000</v>
      </c>
      <c r="V39" s="42">
        <v>31396.7</v>
      </c>
      <c r="W39" s="41">
        <f t="shared" si="7"/>
        <v>92.34323529411765</v>
      </c>
    </row>
    <row r="40" spans="1:23" s="6" customFormat="1" ht="28.5" hidden="1">
      <c r="A40" s="30"/>
      <c r="B40" s="30" t="s">
        <v>30</v>
      </c>
      <c r="C40" s="27"/>
      <c r="D40" s="27"/>
      <c r="E40" s="27"/>
      <c r="F40" s="25"/>
      <c r="G40" s="32">
        <f t="shared" si="0"/>
        <v>0</v>
      </c>
      <c r="H40" s="25"/>
      <c r="I40" s="27">
        <f t="shared" si="1"/>
        <v>0</v>
      </c>
      <c r="J40" s="25"/>
      <c r="K40" s="33">
        <f t="shared" si="2"/>
        <v>0</v>
      </c>
      <c r="L40" s="27"/>
      <c r="M40" s="27">
        <f t="shared" si="3"/>
        <v>0</v>
      </c>
      <c r="N40" s="25"/>
      <c r="O40" s="26">
        <f t="shared" si="4"/>
        <v>0</v>
      </c>
      <c r="P40" s="25"/>
      <c r="Q40" s="27">
        <f t="shared" si="5"/>
        <v>0</v>
      </c>
      <c r="R40" s="25"/>
      <c r="S40" s="27">
        <f t="shared" si="6"/>
        <v>0</v>
      </c>
      <c r="T40" s="25"/>
      <c r="U40" s="25"/>
      <c r="V40" s="25"/>
      <c r="W40" s="27" t="e">
        <f t="shared" si="7"/>
        <v>#DIV/0!</v>
      </c>
    </row>
    <row r="41" spans="1:23" s="6" customFormat="1" ht="15" hidden="1">
      <c r="A41" s="30"/>
      <c r="B41" s="30" t="s">
        <v>31</v>
      </c>
      <c r="C41" s="27"/>
      <c r="D41" s="27"/>
      <c r="E41" s="27"/>
      <c r="F41" s="25"/>
      <c r="G41" s="32">
        <f t="shared" si="0"/>
        <v>0</v>
      </c>
      <c r="H41" s="25"/>
      <c r="I41" s="27">
        <f t="shared" si="1"/>
        <v>0</v>
      </c>
      <c r="J41" s="25"/>
      <c r="K41" s="33">
        <f t="shared" si="2"/>
        <v>0</v>
      </c>
      <c r="L41" s="27"/>
      <c r="M41" s="27">
        <f t="shared" si="3"/>
        <v>0</v>
      </c>
      <c r="N41" s="25"/>
      <c r="O41" s="26">
        <f t="shared" si="4"/>
        <v>0</v>
      </c>
      <c r="P41" s="25"/>
      <c r="Q41" s="27">
        <f t="shared" si="5"/>
        <v>0</v>
      </c>
      <c r="R41" s="25"/>
      <c r="S41" s="27">
        <f t="shared" si="6"/>
        <v>0</v>
      </c>
      <c r="T41" s="25"/>
      <c r="U41" s="25"/>
      <c r="V41" s="25"/>
      <c r="W41" s="27" t="e">
        <f t="shared" si="7"/>
        <v>#DIV/0!</v>
      </c>
    </row>
    <row r="42" spans="1:23" s="6" customFormat="1" ht="28.5" hidden="1">
      <c r="A42" s="30"/>
      <c r="B42" s="30" t="s">
        <v>15</v>
      </c>
      <c r="C42" s="27"/>
      <c r="D42" s="27"/>
      <c r="E42" s="27"/>
      <c r="F42" s="25"/>
      <c r="G42" s="32">
        <f t="shared" si="0"/>
        <v>0</v>
      </c>
      <c r="H42" s="25"/>
      <c r="I42" s="27">
        <f t="shared" si="1"/>
        <v>0</v>
      </c>
      <c r="J42" s="25"/>
      <c r="K42" s="33">
        <f t="shared" si="2"/>
        <v>0</v>
      </c>
      <c r="L42" s="27"/>
      <c r="M42" s="27">
        <f t="shared" si="3"/>
        <v>0</v>
      </c>
      <c r="N42" s="25"/>
      <c r="O42" s="26">
        <f t="shared" si="4"/>
        <v>0</v>
      </c>
      <c r="P42" s="25"/>
      <c r="Q42" s="27">
        <f t="shared" si="5"/>
        <v>0</v>
      </c>
      <c r="R42" s="25"/>
      <c r="S42" s="27">
        <f t="shared" si="6"/>
        <v>0</v>
      </c>
      <c r="T42" s="25"/>
      <c r="U42" s="25"/>
      <c r="V42" s="25"/>
      <c r="W42" s="27" t="e">
        <f t="shared" si="7"/>
        <v>#DIV/0!</v>
      </c>
    </row>
    <row r="43" spans="1:23" s="6" customFormat="1" ht="15" hidden="1">
      <c r="A43" s="30"/>
      <c r="B43" s="30" t="s">
        <v>16</v>
      </c>
      <c r="C43" s="27"/>
      <c r="D43" s="27"/>
      <c r="E43" s="27"/>
      <c r="F43" s="25"/>
      <c r="G43" s="32">
        <f t="shared" si="0"/>
        <v>0</v>
      </c>
      <c r="H43" s="25"/>
      <c r="I43" s="27">
        <f t="shared" si="1"/>
        <v>0</v>
      </c>
      <c r="J43" s="25"/>
      <c r="K43" s="33">
        <f t="shared" si="2"/>
        <v>0</v>
      </c>
      <c r="L43" s="27"/>
      <c r="M43" s="27">
        <f t="shared" si="3"/>
        <v>0</v>
      </c>
      <c r="N43" s="25"/>
      <c r="O43" s="26">
        <f t="shared" si="4"/>
        <v>0</v>
      </c>
      <c r="P43" s="25"/>
      <c r="Q43" s="27">
        <f t="shared" si="5"/>
        <v>0</v>
      </c>
      <c r="R43" s="25"/>
      <c r="S43" s="27">
        <f t="shared" si="6"/>
        <v>0</v>
      </c>
      <c r="T43" s="25"/>
      <c r="U43" s="25"/>
      <c r="V43" s="25"/>
      <c r="W43" s="27" t="e">
        <f t="shared" si="7"/>
        <v>#DIV/0!</v>
      </c>
    </row>
    <row r="44" spans="1:23" s="6" customFormat="1" ht="55.5" customHeight="1">
      <c r="A44" s="30" t="s">
        <v>68</v>
      </c>
      <c r="B44" s="30" t="s">
        <v>69</v>
      </c>
      <c r="C44" s="27">
        <v>3700</v>
      </c>
      <c r="D44" s="27">
        <v>3700</v>
      </c>
      <c r="E44" s="27">
        <v>3700</v>
      </c>
      <c r="F44" s="25"/>
      <c r="G44" s="32">
        <f t="shared" si="0"/>
        <v>3700</v>
      </c>
      <c r="H44" s="25"/>
      <c r="I44" s="27">
        <f t="shared" si="1"/>
        <v>3700</v>
      </c>
      <c r="J44" s="25"/>
      <c r="K44" s="33">
        <f t="shared" si="2"/>
        <v>3700</v>
      </c>
      <c r="L44" s="27"/>
      <c r="M44" s="27">
        <f t="shared" si="3"/>
        <v>3700</v>
      </c>
      <c r="N44" s="25"/>
      <c r="O44" s="33">
        <f t="shared" si="4"/>
        <v>3700</v>
      </c>
      <c r="P44" s="25"/>
      <c r="Q44" s="27">
        <f t="shared" si="5"/>
        <v>3700</v>
      </c>
      <c r="R44" s="25"/>
      <c r="S44" s="27">
        <f t="shared" si="6"/>
        <v>3700</v>
      </c>
      <c r="T44" s="25"/>
      <c r="U44" s="27">
        <f>S44+T44</f>
        <v>3700</v>
      </c>
      <c r="V44" s="25">
        <v>2546.2</v>
      </c>
      <c r="W44" s="27">
        <f t="shared" si="7"/>
        <v>68.8162162162162</v>
      </c>
    </row>
    <row r="45" spans="1:23" s="6" customFormat="1" ht="0.75" customHeight="1" hidden="1">
      <c r="A45" s="30"/>
      <c r="B45" s="30"/>
      <c r="C45" s="27"/>
      <c r="D45" s="27"/>
      <c r="E45" s="27"/>
      <c r="F45" s="25"/>
      <c r="G45" s="32">
        <f t="shared" si="0"/>
        <v>0</v>
      </c>
      <c r="H45" s="25"/>
      <c r="I45" s="27">
        <f t="shared" si="1"/>
        <v>0</v>
      </c>
      <c r="J45" s="25"/>
      <c r="K45" s="33">
        <f t="shared" si="2"/>
        <v>0</v>
      </c>
      <c r="L45" s="27"/>
      <c r="M45" s="27">
        <f t="shared" si="3"/>
        <v>0</v>
      </c>
      <c r="N45" s="25"/>
      <c r="O45" s="33">
        <f t="shared" si="4"/>
        <v>0</v>
      </c>
      <c r="P45" s="25"/>
      <c r="Q45" s="27">
        <f t="shared" si="5"/>
        <v>0</v>
      </c>
      <c r="R45" s="25"/>
      <c r="S45" s="27">
        <f t="shared" si="6"/>
        <v>0</v>
      </c>
      <c r="T45" s="25"/>
      <c r="U45" s="25"/>
      <c r="V45" s="25"/>
      <c r="W45" s="27" t="e">
        <f t="shared" si="7"/>
        <v>#DIV/0!</v>
      </c>
    </row>
    <row r="46" spans="1:23" s="6" customFormat="1" ht="74.25" customHeight="1">
      <c r="A46" s="30" t="s">
        <v>82</v>
      </c>
      <c r="B46" s="30" t="s">
        <v>81</v>
      </c>
      <c r="C46" s="27">
        <v>8300</v>
      </c>
      <c r="D46" s="27">
        <v>8000</v>
      </c>
      <c r="E46" s="27">
        <v>8000</v>
      </c>
      <c r="F46" s="25"/>
      <c r="G46" s="32">
        <f t="shared" si="0"/>
        <v>8300</v>
      </c>
      <c r="H46" s="25"/>
      <c r="I46" s="27">
        <f t="shared" si="1"/>
        <v>8300</v>
      </c>
      <c r="J46" s="25"/>
      <c r="K46" s="33">
        <f t="shared" si="2"/>
        <v>8300</v>
      </c>
      <c r="L46" s="27"/>
      <c r="M46" s="27">
        <f t="shared" si="3"/>
        <v>8300</v>
      </c>
      <c r="N46" s="25"/>
      <c r="O46" s="33">
        <f t="shared" si="4"/>
        <v>8300</v>
      </c>
      <c r="P46" s="25"/>
      <c r="Q46" s="27">
        <f t="shared" si="5"/>
        <v>8300</v>
      </c>
      <c r="R46" s="25"/>
      <c r="S46" s="27">
        <f t="shared" si="6"/>
        <v>8300</v>
      </c>
      <c r="T46" s="25"/>
      <c r="U46" s="27">
        <f>S46+T46</f>
        <v>8300</v>
      </c>
      <c r="V46" s="25">
        <f>V48+V49+V50</f>
        <v>6003.5</v>
      </c>
      <c r="W46" s="27">
        <f t="shared" si="7"/>
        <v>72.33132530120481</v>
      </c>
    </row>
    <row r="47" spans="1:23" s="6" customFormat="1" ht="4.5" customHeight="1" hidden="1">
      <c r="A47" s="30"/>
      <c r="B47" s="30"/>
      <c r="C47" s="27"/>
      <c r="D47" s="27"/>
      <c r="E47" s="27"/>
      <c r="F47" s="25"/>
      <c r="G47" s="32">
        <f t="shared" si="0"/>
        <v>0</v>
      </c>
      <c r="H47" s="25"/>
      <c r="I47" s="27">
        <f t="shared" si="1"/>
        <v>0</v>
      </c>
      <c r="J47" s="25"/>
      <c r="K47" s="33">
        <f t="shared" si="2"/>
        <v>0</v>
      </c>
      <c r="L47" s="27"/>
      <c r="M47" s="27">
        <f t="shared" si="3"/>
        <v>0</v>
      </c>
      <c r="N47" s="25"/>
      <c r="O47" s="26">
        <f t="shared" si="4"/>
        <v>0</v>
      </c>
      <c r="P47" s="25"/>
      <c r="Q47" s="27">
        <f t="shared" si="5"/>
        <v>0</v>
      </c>
      <c r="R47" s="25"/>
      <c r="S47" s="27">
        <f t="shared" si="6"/>
        <v>0</v>
      </c>
      <c r="T47" s="25"/>
      <c r="U47" s="25"/>
      <c r="V47" s="25"/>
      <c r="W47" s="27" t="e">
        <f t="shared" si="7"/>
        <v>#DIV/0!</v>
      </c>
    </row>
    <row r="48" spans="1:23" s="8" customFormat="1" ht="28.5" customHeight="1">
      <c r="A48" s="36"/>
      <c r="B48" s="36" t="s">
        <v>125</v>
      </c>
      <c r="C48" s="37">
        <v>3500</v>
      </c>
      <c r="D48" s="37">
        <v>3500</v>
      </c>
      <c r="E48" s="37">
        <v>3500</v>
      </c>
      <c r="F48" s="38"/>
      <c r="G48" s="32">
        <f t="shared" si="0"/>
        <v>3500</v>
      </c>
      <c r="H48" s="38"/>
      <c r="I48" s="37">
        <f t="shared" si="1"/>
        <v>3500</v>
      </c>
      <c r="J48" s="38"/>
      <c r="K48" s="37">
        <f t="shared" si="2"/>
        <v>3500</v>
      </c>
      <c r="L48" s="37"/>
      <c r="M48" s="37">
        <f t="shared" si="3"/>
        <v>3500</v>
      </c>
      <c r="N48" s="38"/>
      <c r="O48" s="37">
        <f t="shared" si="4"/>
        <v>3500</v>
      </c>
      <c r="P48" s="38"/>
      <c r="Q48" s="37">
        <f t="shared" si="5"/>
        <v>3500</v>
      </c>
      <c r="R48" s="38"/>
      <c r="S48" s="37">
        <f t="shared" si="6"/>
        <v>3500</v>
      </c>
      <c r="T48" s="38"/>
      <c r="U48" s="37">
        <f>S48+T48</f>
        <v>3500</v>
      </c>
      <c r="V48" s="38">
        <v>3123.1</v>
      </c>
      <c r="W48" s="37">
        <f t="shared" si="7"/>
        <v>89.23142857142857</v>
      </c>
    </row>
    <row r="49" spans="1:23" s="8" customFormat="1" ht="28.5" customHeight="1">
      <c r="A49" s="36"/>
      <c r="B49" s="36" t="s">
        <v>228</v>
      </c>
      <c r="C49" s="37"/>
      <c r="D49" s="37"/>
      <c r="E49" s="37"/>
      <c r="F49" s="38"/>
      <c r="G49" s="32"/>
      <c r="H49" s="38"/>
      <c r="I49" s="37"/>
      <c r="J49" s="38"/>
      <c r="K49" s="37"/>
      <c r="L49" s="37"/>
      <c r="M49" s="37"/>
      <c r="N49" s="38"/>
      <c r="O49" s="37"/>
      <c r="P49" s="38"/>
      <c r="Q49" s="37"/>
      <c r="R49" s="38"/>
      <c r="S49" s="37"/>
      <c r="T49" s="38"/>
      <c r="U49" s="37"/>
      <c r="V49" s="38">
        <v>816.7</v>
      </c>
      <c r="W49" s="37"/>
    </row>
    <row r="50" spans="1:23" s="8" customFormat="1" ht="18" customHeight="1">
      <c r="A50" s="36"/>
      <c r="B50" s="36" t="s">
        <v>126</v>
      </c>
      <c r="C50" s="37">
        <v>4800</v>
      </c>
      <c r="D50" s="37">
        <v>4500</v>
      </c>
      <c r="E50" s="37">
        <v>4500</v>
      </c>
      <c r="F50" s="38"/>
      <c r="G50" s="32">
        <f t="shared" si="0"/>
        <v>4800</v>
      </c>
      <c r="H50" s="38"/>
      <c r="I50" s="37">
        <f t="shared" si="1"/>
        <v>4800</v>
      </c>
      <c r="J50" s="38"/>
      <c r="K50" s="37">
        <f t="shared" si="2"/>
        <v>4800</v>
      </c>
      <c r="L50" s="37"/>
      <c r="M50" s="37">
        <f t="shared" si="3"/>
        <v>4800</v>
      </c>
      <c r="N50" s="38"/>
      <c r="O50" s="37">
        <f t="shared" si="4"/>
        <v>4800</v>
      </c>
      <c r="P50" s="38"/>
      <c r="Q50" s="37">
        <f t="shared" si="5"/>
        <v>4800</v>
      </c>
      <c r="R50" s="38"/>
      <c r="S50" s="37">
        <f t="shared" si="6"/>
        <v>4800</v>
      </c>
      <c r="T50" s="38"/>
      <c r="U50" s="37">
        <f>S50+T50</f>
        <v>4800</v>
      </c>
      <c r="V50" s="38">
        <v>2063.7</v>
      </c>
      <c r="W50" s="37">
        <f t="shared" si="7"/>
        <v>42.99375</v>
      </c>
    </row>
    <row r="51" spans="1:23" s="7" customFormat="1" ht="16.5" customHeight="1">
      <c r="A51" s="24" t="s">
        <v>17</v>
      </c>
      <c r="B51" s="24" t="s">
        <v>83</v>
      </c>
      <c r="C51" s="28">
        <f>C52</f>
        <v>4507</v>
      </c>
      <c r="D51" s="28">
        <f>D52</f>
        <v>6071</v>
      </c>
      <c r="E51" s="28">
        <f>E52</f>
        <v>6071</v>
      </c>
      <c r="F51" s="29"/>
      <c r="G51" s="26">
        <f t="shared" si="0"/>
        <v>4507</v>
      </c>
      <c r="H51" s="29"/>
      <c r="I51" s="28">
        <f t="shared" si="1"/>
        <v>4507</v>
      </c>
      <c r="J51" s="29"/>
      <c r="K51" s="26">
        <f t="shared" si="2"/>
        <v>4507</v>
      </c>
      <c r="L51" s="28"/>
      <c r="M51" s="28">
        <f t="shared" si="3"/>
        <v>4507</v>
      </c>
      <c r="N51" s="29"/>
      <c r="O51" s="26">
        <f t="shared" si="4"/>
        <v>4507</v>
      </c>
      <c r="P51" s="29"/>
      <c r="Q51" s="28">
        <f t="shared" si="5"/>
        <v>4507</v>
      </c>
      <c r="R51" s="29"/>
      <c r="S51" s="28">
        <f t="shared" si="6"/>
        <v>4507</v>
      </c>
      <c r="T51" s="29"/>
      <c r="U51" s="28">
        <f>S51+T51</f>
        <v>4507</v>
      </c>
      <c r="V51" s="28">
        <f>V52</f>
        <v>4305</v>
      </c>
      <c r="W51" s="28">
        <f t="shared" si="7"/>
        <v>95.51808298202795</v>
      </c>
    </row>
    <row r="52" spans="1:23" s="6" customFormat="1" ht="33.75" customHeight="1">
      <c r="A52" s="30" t="s">
        <v>18</v>
      </c>
      <c r="B52" s="30" t="s">
        <v>42</v>
      </c>
      <c r="C52" s="27">
        <v>4507</v>
      </c>
      <c r="D52" s="27">
        <v>6071</v>
      </c>
      <c r="E52" s="27">
        <v>6071</v>
      </c>
      <c r="F52" s="25"/>
      <c r="G52" s="32">
        <f t="shared" si="0"/>
        <v>4507</v>
      </c>
      <c r="H52" s="25"/>
      <c r="I52" s="27">
        <f t="shared" si="1"/>
        <v>4507</v>
      </c>
      <c r="J52" s="25"/>
      <c r="K52" s="33">
        <f t="shared" si="2"/>
        <v>4507</v>
      </c>
      <c r="L52" s="27"/>
      <c r="M52" s="27">
        <f t="shared" si="3"/>
        <v>4507</v>
      </c>
      <c r="N52" s="25"/>
      <c r="O52" s="33">
        <f t="shared" si="4"/>
        <v>4507</v>
      </c>
      <c r="P52" s="25"/>
      <c r="Q52" s="27">
        <f t="shared" si="5"/>
        <v>4507</v>
      </c>
      <c r="R52" s="25"/>
      <c r="S52" s="27">
        <f t="shared" si="6"/>
        <v>4507</v>
      </c>
      <c r="T52" s="25"/>
      <c r="U52" s="27">
        <f>S52+T52</f>
        <v>4507</v>
      </c>
      <c r="V52" s="27">
        <v>4305</v>
      </c>
      <c r="W52" s="27">
        <f t="shared" si="7"/>
        <v>95.51808298202795</v>
      </c>
    </row>
    <row r="53" spans="1:23" s="6" customFormat="1" ht="0.75" customHeight="1" hidden="1">
      <c r="A53" s="30"/>
      <c r="B53" s="30"/>
      <c r="C53" s="27"/>
      <c r="D53" s="27"/>
      <c r="E53" s="27"/>
      <c r="F53" s="25"/>
      <c r="G53" s="32">
        <f t="shared" si="0"/>
        <v>0</v>
      </c>
      <c r="H53" s="25"/>
      <c r="I53" s="25">
        <f t="shared" si="1"/>
        <v>0</v>
      </c>
      <c r="J53" s="25"/>
      <c r="K53" s="26">
        <f t="shared" si="2"/>
        <v>0</v>
      </c>
      <c r="L53" s="27"/>
      <c r="M53" s="27">
        <f t="shared" si="3"/>
        <v>0</v>
      </c>
      <c r="N53" s="25"/>
      <c r="O53" s="26">
        <f t="shared" si="4"/>
        <v>0</v>
      </c>
      <c r="P53" s="25"/>
      <c r="Q53" s="27">
        <f t="shared" si="5"/>
        <v>0</v>
      </c>
      <c r="R53" s="25"/>
      <c r="S53" s="27">
        <f t="shared" si="6"/>
        <v>0</v>
      </c>
      <c r="T53" s="25"/>
      <c r="U53" s="25"/>
      <c r="V53" s="25"/>
      <c r="W53" s="27" t="e">
        <f t="shared" si="7"/>
        <v>#DIV/0!</v>
      </c>
    </row>
    <row r="54" spans="1:23" s="6" customFormat="1" ht="6" customHeight="1" hidden="1">
      <c r="A54" s="30"/>
      <c r="B54" s="30"/>
      <c r="C54" s="27"/>
      <c r="D54" s="27"/>
      <c r="E54" s="27"/>
      <c r="F54" s="25"/>
      <c r="G54" s="32">
        <f t="shared" si="0"/>
        <v>0</v>
      </c>
      <c r="H54" s="25"/>
      <c r="I54" s="25">
        <f t="shared" si="1"/>
        <v>0</v>
      </c>
      <c r="J54" s="25"/>
      <c r="K54" s="26">
        <f t="shared" si="2"/>
        <v>0</v>
      </c>
      <c r="L54" s="27"/>
      <c r="M54" s="27">
        <f t="shared" si="3"/>
        <v>0</v>
      </c>
      <c r="N54" s="25"/>
      <c r="O54" s="26">
        <f t="shared" si="4"/>
        <v>0</v>
      </c>
      <c r="P54" s="25"/>
      <c r="Q54" s="27">
        <f t="shared" si="5"/>
        <v>0</v>
      </c>
      <c r="R54" s="25"/>
      <c r="S54" s="27">
        <f t="shared" si="6"/>
        <v>0</v>
      </c>
      <c r="T54" s="25"/>
      <c r="U54" s="25"/>
      <c r="V54" s="25"/>
      <c r="W54" s="27" t="e">
        <f t="shared" si="7"/>
        <v>#DIV/0!</v>
      </c>
    </row>
    <row r="55" spans="1:23" s="7" customFormat="1" ht="32.25" customHeight="1">
      <c r="A55" s="24" t="s">
        <v>19</v>
      </c>
      <c r="B55" s="24" t="s">
        <v>43</v>
      </c>
      <c r="C55" s="28">
        <f aca="true" t="shared" si="9" ref="C55:E56">C56</f>
        <v>230913.7</v>
      </c>
      <c r="D55" s="28">
        <f t="shared" si="9"/>
        <v>249316.3</v>
      </c>
      <c r="E55" s="28">
        <f t="shared" si="9"/>
        <v>268381.7</v>
      </c>
      <c r="F55" s="29"/>
      <c r="G55" s="26">
        <f t="shared" si="0"/>
        <v>230913.7</v>
      </c>
      <c r="H55" s="29"/>
      <c r="I55" s="29">
        <f t="shared" si="1"/>
        <v>230913.7</v>
      </c>
      <c r="J55" s="29"/>
      <c r="K55" s="26">
        <f t="shared" si="2"/>
        <v>230913.7</v>
      </c>
      <c r="L55" s="28"/>
      <c r="M55" s="28">
        <f t="shared" si="3"/>
        <v>230913.7</v>
      </c>
      <c r="N55" s="29"/>
      <c r="O55" s="26">
        <f t="shared" si="4"/>
        <v>230913.7</v>
      </c>
      <c r="P55" s="29"/>
      <c r="Q55" s="28">
        <f t="shared" si="5"/>
        <v>230913.7</v>
      </c>
      <c r="R55" s="29"/>
      <c r="S55" s="28">
        <f t="shared" si="6"/>
        <v>230913.7</v>
      </c>
      <c r="T55" s="29">
        <f>T56</f>
        <v>-4922.3</v>
      </c>
      <c r="U55" s="28">
        <f>S55+T55</f>
        <v>225991.40000000002</v>
      </c>
      <c r="V55" s="29">
        <f>V56</f>
        <v>129289.9</v>
      </c>
      <c r="W55" s="28">
        <f t="shared" si="7"/>
        <v>57.21009737538685</v>
      </c>
    </row>
    <row r="56" spans="1:23" s="6" customFormat="1" ht="28.5">
      <c r="A56" s="30" t="s">
        <v>34</v>
      </c>
      <c r="B56" s="30" t="s">
        <v>44</v>
      </c>
      <c r="C56" s="27">
        <f t="shared" si="9"/>
        <v>230913.7</v>
      </c>
      <c r="D56" s="27">
        <f t="shared" si="9"/>
        <v>249316.3</v>
      </c>
      <c r="E56" s="27">
        <f t="shared" si="9"/>
        <v>268381.7</v>
      </c>
      <c r="F56" s="25"/>
      <c r="G56" s="32">
        <f t="shared" si="0"/>
        <v>230913.7</v>
      </c>
      <c r="H56" s="25"/>
      <c r="I56" s="25">
        <f t="shared" si="1"/>
        <v>230913.7</v>
      </c>
      <c r="J56" s="25"/>
      <c r="K56" s="33">
        <f t="shared" si="2"/>
        <v>230913.7</v>
      </c>
      <c r="L56" s="27"/>
      <c r="M56" s="27">
        <f t="shared" si="3"/>
        <v>230913.7</v>
      </c>
      <c r="N56" s="25"/>
      <c r="O56" s="33">
        <f t="shared" si="4"/>
        <v>230913.7</v>
      </c>
      <c r="P56" s="25"/>
      <c r="Q56" s="27">
        <f t="shared" si="5"/>
        <v>230913.7</v>
      </c>
      <c r="R56" s="25"/>
      <c r="S56" s="27">
        <f t="shared" si="6"/>
        <v>230913.7</v>
      </c>
      <c r="T56" s="25">
        <f>T57</f>
        <v>-4922.3</v>
      </c>
      <c r="U56" s="27">
        <f>S56+T56</f>
        <v>225991.40000000002</v>
      </c>
      <c r="V56" s="25">
        <f>V57</f>
        <v>129289.9</v>
      </c>
      <c r="W56" s="27">
        <f t="shared" si="7"/>
        <v>57.21009737538685</v>
      </c>
    </row>
    <row r="57" spans="1:23" s="8" customFormat="1" ht="42.75" customHeight="1">
      <c r="A57" s="36" t="s">
        <v>89</v>
      </c>
      <c r="B57" s="36" t="s">
        <v>90</v>
      </c>
      <c r="C57" s="37">
        <v>230913.7</v>
      </c>
      <c r="D57" s="37">
        <v>249316.3</v>
      </c>
      <c r="E57" s="37">
        <v>268381.7</v>
      </c>
      <c r="F57" s="38"/>
      <c r="G57" s="32">
        <f t="shared" si="0"/>
        <v>230913.7</v>
      </c>
      <c r="H57" s="38"/>
      <c r="I57" s="38">
        <f t="shared" si="1"/>
        <v>230913.7</v>
      </c>
      <c r="J57" s="38"/>
      <c r="K57" s="37">
        <f t="shared" si="2"/>
        <v>230913.7</v>
      </c>
      <c r="L57" s="37"/>
      <c r="M57" s="37">
        <f t="shared" si="3"/>
        <v>230913.7</v>
      </c>
      <c r="N57" s="38"/>
      <c r="O57" s="37">
        <f t="shared" si="4"/>
        <v>230913.7</v>
      </c>
      <c r="P57" s="38"/>
      <c r="Q57" s="37">
        <f t="shared" si="5"/>
        <v>230913.7</v>
      </c>
      <c r="R57" s="38"/>
      <c r="S57" s="37">
        <f t="shared" si="6"/>
        <v>230913.7</v>
      </c>
      <c r="T57" s="38">
        <v>-4922.3</v>
      </c>
      <c r="U57" s="37">
        <f>S57+T57</f>
        <v>225991.40000000002</v>
      </c>
      <c r="V57" s="38">
        <v>129289.9</v>
      </c>
      <c r="W57" s="37">
        <f t="shared" si="7"/>
        <v>57.21009737538685</v>
      </c>
    </row>
    <row r="58" spans="1:23" s="6" customFormat="1" ht="6" customHeight="1" hidden="1">
      <c r="A58" s="30"/>
      <c r="B58" s="30"/>
      <c r="C58" s="27"/>
      <c r="D58" s="27"/>
      <c r="E58" s="25"/>
      <c r="F58" s="25"/>
      <c r="G58" s="32">
        <f t="shared" si="0"/>
        <v>0</v>
      </c>
      <c r="H58" s="25"/>
      <c r="I58" s="25">
        <f t="shared" si="1"/>
        <v>0</v>
      </c>
      <c r="J58" s="25"/>
      <c r="K58" s="26">
        <f t="shared" si="2"/>
        <v>0</v>
      </c>
      <c r="L58" s="27"/>
      <c r="M58" s="27">
        <f t="shared" si="3"/>
        <v>0</v>
      </c>
      <c r="N58" s="25"/>
      <c r="O58" s="26">
        <f t="shared" si="4"/>
        <v>0</v>
      </c>
      <c r="P58" s="25"/>
      <c r="Q58" s="27">
        <f t="shared" si="5"/>
        <v>0</v>
      </c>
      <c r="R58" s="25"/>
      <c r="S58" s="27">
        <f t="shared" si="6"/>
        <v>0</v>
      </c>
      <c r="T58" s="25"/>
      <c r="U58" s="25"/>
      <c r="V58" s="25"/>
      <c r="W58" s="27" t="e">
        <f t="shared" si="7"/>
        <v>#DIV/0!</v>
      </c>
    </row>
    <row r="59" spans="1:23" s="7" customFormat="1" ht="30">
      <c r="A59" s="24" t="s">
        <v>20</v>
      </c>
      <c r="B59" s="24" t="s">
        <v>45</v>
      </c>
      <c r="C59" s="28">
        <f>C60+C61+C67</f>
        <v>72500</v>
      </c>
      <c r="D59" s="28">
        <f>D60+D61+D67</f>
        <v>37000</v>
      </c>
      <c r="E59" s="29">
        <f>E60+E61+E67</f>
        <v>31500</v>
      </c>
      <c r="F59" s="29"/>
      <c r="G59" s="26">
        <f t="shared" si="0"/>
        <v>72500</v>
      </c>
      <c r="H59" s="29"/>
      <c r="I59" s="28">
        <f t="shared" si="1"/>
        <v>72500</v>
      </c>
      <c r="J59" s="29"/>
      <c r="K59" s="26">
        <f>I59+J59</f>
        <v>72500</v>
      </c>
      <c r="L59" s="28">
        <f>L60+L61+L67</f>
        <v>124185.3</v>
      </c>
      <c r="M59" s="28">
        <f t="shared" si="3"/>
        <v>196685.3</v>
      </c>
      <c r="N59" s="29">
        <f>N60+N61</f>
        <v>46452.100000000006</v>
      </c>
      <c r="O59" s="26">
        <f t="shared" si="4"/>
        <v>243137.4</v>
      </c>
      <c r="P59" s="29">
        <f>P60+P61+P67</f>
        <v>36263.5</v>
      </c>
      <c r="Q59" s="28">
        <f t="shared" si="5"/>
        <v>279400.9</v>
      </c>
      <c r="R59" s="29">
        <f>R60+R61+R67</f>
        <v>15129.1</v>
      </c>
      <c r="S59" s="28">
        <f t="shared" si="6"/>
        <v>294530</v>
      </c>
      <c r="T59" s="29"/>
      <c r="U59" s="28">
        <f>S59+T59</f>
        <v>294530</v>
      </c>
      <c r="V59" s="29">
        <f>V60+V61+V67</f>
        <v>124511.4</v>
      </c>
      <c r="W59" s="28">
        <f t="shared" si="7"/>
        <v>42.274607000984616</v>
      </c>
    </row>
    <row r="60" spans="1:23" s="6" customFormat="1" ht="28.5" customHeight="1">
      <c r="A60" s="30" t="s">
        <v>84</v>
      </c>
      <c r="B60" s="30" t="s">
        <v>85</v>
      </c>
      <c r="C60" s="27">
        <v>4500</v>
      </c>
      <c r="D60" s="27">
        <v>4000</v>
      </c>
      <c r="E60" s="27">
        <v>3500</v>
      </c>
      <c r="F60" s="25"/>
      <c r="G60" s="32">
        <f t="shared" si="0"/>
        <v>4500</v>
      </c>
      <c r="H60" s="25"/>
      <c r="I60" s="27">
        <f t="shared" si="1"/>
        <v>4500</v>
      </c>
      <c r="J60" s="25"/>
      <c r="K60" s="33">
        <f t="shared" si="2"/>
        <v>4500</v>
      </c>
      <c r="L60" s="27"/>
      <c r="M60" s="27">
        <f t="shared" si="3"/>
        <v>4500</v>
      </c>
      <c r="N60" s="25"/>
      <c r="O60" s="33">
        <f t="shared" si="4"/>
        <v>4500</v>
      </c>
      <c r="P60" s="25"/>
      <c r="Q60" s="27">
        <f t="shared" si="5"/>
        <v>4500</v>
      </c>
      <c r="R60" s="25"/>
      <c r="S60" s="27">
        <f t="shared" si="6"/>
        <v>4500</v>
      </c>
      <c r="T60" s="25"/>
      <c r="U60" s="27">
        <f>S60+T60</f>
        <v>4500</v>
      </c>
      <c r="V60" s="25">
        <v>4046.7</v>
      </c>
      <c r="W60" s="27">
        <f t="shared" si="7"/>
        <v>89.92666666666666</v>
      </c>
    </row>
    <row r="61" spans="1:23" s="6" customFormat="1" ht="74.25" customHeight="1">
      <c r="A61" s="30" t="s">
        <v>21</v>
      </c>
      <c r="B61" s="30" t="s">
        <v>86</v>
      </c>
      <c r="C61" s="27">
        <f>C66</f>
        <v>60000</v>
      </c>
      <c r="D61" s="27">
        <f>D66</f>
        <v>25000</v>
      </c>
      <c r="E61" s="27">
        <f>E66</f>
        <v>20000</v>
      </c>
      <c r="F61" s="25"/>
      <c r="G61" s="32">
        <f t="shared" si="0"/>
        <v>60000</v>
      </c>
      <c r="H61" s="25"/>
      <c r="I61" s="27">
        <f t="shared" si="1"/>
        <v>60000</v>
      </c>
      <c r="J61" s="25"/>
      <c r="K61" s="33">
        <f t="shared" si="2"/>
        <v>60000</v>
      </c>
      <c r="L61" s="27">
        <f>L66</f>
        <v>124185.3</v>
      </c>
      <c r="M61" s="27">
        <f t="shared" si="3"/>
        <v>184185.3</v>
      </c>
      <c r="N61" s="25">
        <f>N66</f>
        <v>46452.100000000006</v>
      </c>
      <c r="O61" s="33">
        <f t="shared" si="4"/>
        <v>230637.4</v>
      </c>
      <c r="P61" s="25">
        <f>P66</f>
        <v>36263.5</v>
      </c>
      <c r="Q61" s="27">
        <f t="shared" si="5"/>
        <v>266900.9</v>
      </c>
      <c r="R61" s="25">
        <f>R66</f>
        <v>15129.1</v>
      </c>
      <c r="S61" s="27">
        <f t="shared" si="6"/>
        <v>282030</v>
      </c>
      <c r="T61" s="25"/>
      <c r="U61" s="27">
        <f>S61+T61</f>
        <v>282030</v>
      </c>
      <c r="V61" s="25">
        <f>V66</f>
        <v>116694.2</v>
      </c>
      <c r="W61" s="27">
        <f t="shared" si="7"/>
        <v>41.376520228344496</v>
      </c>
    </row>
    <row r="62" spans="1:23" s="6" customFormat="1" ht="45.75" customHeight="1" hidden="1">
      <c r="A62" s="30" t="s">
        <v>35</v>
      </c>
      <c r="B62" s="30" t="s">
        <v>46</v>
      </c>
      <c r="C62" s="27"/>
      <c r="D62" s="27"/>
      <c r="E62" s="27"/>
      <c r="F62" s="25"/>
      <c r="G62" s="32">
        <f t="shared" si="0"/>
        <v>0</v>
      </c>
      <c r="H62" s="25"/>
      <c r="I62" s="27">
        <f t="shared" si="1"/>
        <v>0</v>
      </c>
      <c r="J62" s="25"/>
      <c r="K62" s="33">
        <f t="shared" si="2"/>
        <v>0</v>
      </c>
      <c r="L62" s="27"/>
      <c r="M62" s="27">
        <f t="shared" si="3"/>
        <v>0</v>
      </c>
      <c r="N62" s="25"/>
      <c r="O62" s="33">
        <f t="shared" si="4"/>
        <v>0</v>
      </c>
      <c r="P62" s="25"/>
      <c r="Q62" s="27">
        <f t="shared" si="5"/>
        <v>0</v>
      </c>
      <c r="R62" s="25"/>
      <c r="S62" s="27">
        <f t="shared" si="6"/>
        <v>0</v>
      </c>
      <c r="T62" s="25"/>
      <c r="U62" s="25"/>
      <c r="V62" s="25"/>
      <c r="W62" s="27" t="e">
        <f t="shared" si="7"/>
        <v>#DIV/0!</v>
      </c>
    </row>
    <row r="63" spans="1:23" s="6" customFormat="1" ht="40.5" customHeight="1" hidden="1">
      <c r="A63" s="30" t="s">
        <v>36</v>
      </c>
      <c r="B63" s="30" t="s">
        <v>47</v>
      </c>
      <c r="C63" s="27"/>
      <c r="D63" s="27"/>
      <c r="E63" s="27"/>
      <c r="F63" s="25"/>
      <c r="G63" s="32">
        <f t="shared" si="0"/>
        <v>0</v>
      </c>
      <c r="H63" s="25"/>
      <c r="I63" s="27">
        <f t="shared" si="1"/>
        <v>0</v>
      </c>
      <c r="J63" s="25"/>
      <c r="K63" s="33">
        <f t="shared" si="2"/>
        <v>0</v>
      </c>
      <c r="L63" s="27"/>
      <c r="M63" s="27">
        <f t="shared" si="3"/>
        <v>0</v>
      </c>
      <c r="N63" s="25"/>
      <c r="O63" s="33">
        <f t="shared" si="4"/>
        <v>0</v>
      </c>
      <c r="P63" s="25"/>
      <c r="Q63" s="27">
        <f t="shared" si="5"/>
        <v>0</v>
      </c>
      <c r="R63" s="25"/>
      <c r="S63" s="27">
        <f t="shared" si="6"/>
        <v>0</v>
      </c>
      <c r="T63" s="25"/>
      <c r="U63" s="25"/>
      <c r="V63" s="25"/>
      <c r="W63" s="27" t="e">
        <f t="shared" si="7"/>
        <v>#DIV/0!</v>
      </c>
    </row>
    <row r="64" spans="1:23" s="6" customFormat="1" ht="42.75" customHeight="1" hidden="1">
      <c r="A64" s="30" t="s">
        <v>21</v>
      </c>
      <c r="B64" s="30" t="s">
        <v>60</v>
      </c>
      <c r="C64" s="27"/>
      <c r="D64" s="27"/>
      <c r="E64" s="27"/>
      <c r="F64" s="25"/>
      <c r="G64" s="32">
        <f t="shared" si="0"/>
        <v>0</v>
      </c>
      <c r="H64" s="25"/>
      <c r="I64" s="27">
        <f t="shared" si="1"/>
        <v>0</v>
      </c>
      <c r="J64" s="25"/>
      <c r="K64" s="33">
        <f t="shared" si="2"/>
        <v>0</v>
      </c>
      <c r="L64" s="27"/>
      <c r="M64" s="27">
        <f t="shared" si="3"/>
        <v>0</v>
      </c>
      <c r="N64" s="25"/>
      <c r="O64" s="33">
        <f t="shared" si="4"/>
        <v>0</v>
      </c>
      <c r="P64" s="25"/>
      <c r="Q64" s="27">
        <f t="shared" si="5"/>
        <v>0</v>
      </c>
      <c r="R64" s="25"/>
      <c r="S64" s="27">
        <f t="shared" si="6"/>
        <v>0</v>
      </c>
      <c r="T64" s="25"/>
      <c r="U64" s="25"/>
      <c r="V64" s="25"/>
      <c r="W64" s="27" t="e">
        <f t="shared" si="7"/>
        <v>#DIV/0!</v>
      </c>
    </row>
    <row r="65" spans="1:23" s="6" customFormat="1" ht="55.5" customHeight="1" hidden="1">
      <c r="A65" s="30" t="s">
        <v>55</v>
      </c>
      <c r="B65" s="30" t="s">
        <v>56</v>
      </c>
      <c r="C65" s="27"/>
      <c r="D65" s="27"/>
      <c r="E65" s="27"/>
      <c r="F65" s="25"/>
      <c r="G65" s="32">
        <f t="shared" si="0"/>
        <v>0</v>
      </c>
      <c r="H65" s="25"/>
      <c r="I65" s="27">
        <f t="shared" si="1"/>
        <v>0</v>
      </c>
      <c r="J65" s="25"/>
      <c r="K65" s="33">
        <f t="shared" si="2"/>
        <v>0</v>
      </c>
      <c r="L65" s="27"/>
      <c r="M65" s="27">
        <f t="shared" si="3"/>
        <v>0</v>
      </c>
      <c r="N65" s="25"/>
      <c r="O65" s="33">
        <f t="shared" si="4"/>
        <v>0</v>
      </c>
      <c r="P65" s="25"/>
      <c r="Q65" s="27">
        <f t="shared" si="5"/>
        <v>0</v>
      </c>
      <c r="R65" s="25"/>
      <c r="S65" s="27">
        <f t="shared" si="6"/>
        <v>0</v>
      </c>
      <c r="T65" s="25"/>
      <c r="U65" s="25"/>
      <c r="V65" s="25"/>
      <c r="W65" s="27" t="e">
        <f t="shared" si="7"/>
        <v>#DIV/0!</v>
      </c>
    </row>
    <row r="66" spans="1:23" s="8" customFormat="1" ht="109.5" customHeight="1">
      <c r="A66" s="36" t="s">
        <v>105</v>
      </c>
      <c r="B66" s="36" t="s">
        <v>106</v>
      </c>
      <c r="C66" s="37">
        <v>60000</v>
      </c>
      <c r="D66" s="37">
        <v>25000</v>
      </c>
      <c r="E66" s="37">
        <v>20000</v>
      </c>
      <c r="F66" s="38"/>
      <c r="G66" s="32">
        <f t="shared" si="0"/>
        <v>60000</v>
      </c>
      <c r="H66" s="38"/>
      <c r="I66" s="37">
        <f t="shared" si="1"/>
        <v>60000</v>
      </c>
      <c r="J66" s="38"/>
      <c r="K66" s="37">
        <f t="shared" si="2"/>
        <v>60000</v>
      </c>
      <c r="L66" s="37">
        <v>124185.3</v>
      </c>
      <c r="M66" s="37">
        <f t="shared" si="3"/>
        <v>184185.3</v>
      </c>
      <c r="N66" s="38">
        <f>55916.1+18000-27464</f>
        <v>46452.100000000006</v>
      </c>
      <c r="O66" s="37">
        <f t="shared" si="4"/>
        <v>230637.4</v>
      </c>
      <c r="P66" s="38">
        <v>36263.5</v>
      </c>
      <c r="Q66" s="37">
        <f t="shared" si="5"/>
        <v>266900.9</v>
      </c>
      <c r="R66" s="38">
        <v>15129.1</v>
      </c>
      <c r="S66" s="37">
        <f t="shared" si="6"/>
        <v>282030</v>
      </c>
      <c r="T66" s="38"/>
      <c r="U66" s="37">
        <f>S66+T66</f>
        <v>282030</v>
      </c>
      <c r="V66" s="38">
        <v>116694.2</v>
      </c>
      <c r="W66" s="37">
        <f t="shared" si="7"/>
        <v>41.376520228344496</v>
      </c>
    </row>
    <row r="67" spans="1:23" s="6" customFormat="1" ht="42.75" customHeight="1">
      <c r="A67" s="43" t="s">
        <v>176</v>
      </c>
      <c r="B67" s="43" t="s">
        <v>87</v>
      </c>
      <c r="C67" s="27">
        <v>8000</v>
      </c>
      <c r="D67" s="27">
        <v>8000</v>
      </c>
      <c r="E67" s="27">
        <v>8000</v>
      </c>
      <c r="F67" s="25"/>
      <c r="G67" s="32">
        <f t="shared" si="0"/>
        <v>8000</v>
      </c>
      <c r="H67" s="25"/>
      <c r="I67" s="27">
        <f t="shared" si="1"/>
        <v>8000</v>
      </c>
      <c r="J67" s="25"/>
      <c r="K67" s="33">
        <f t="shared" si="2"/>
        <v>8000</v>
      </c>
      <c r="L67" s="27"/>
      <c r="M67" s="27">
        <f t="shared" si="3"/>
        <v>8000</v>
      </c>
      <c r="N67" s="25"/>
      <c r="O67" s="33">
        <f t="shared" si="4"/>
        <v>8000</v>
      </c>
      <c r="P67" s="25"/>
      <c r="Q67" s="27">
        <f t="shared" si="5"/>
        <v>8000</v>
      </c>
      <c r="R67" s="25"/>
      <c r="S67" s="27">
        <f t="shared" si="6"/>
        <v>8000</v>
      </c>
      <c r="T67" s="25"/>
      <c r="U67" s="27">
        <f>S67+T67</f>
        <v>8000</v>
      </c>
      <c r="V67" s="25">
        <v>3770.5</v>
      </c>
      <c r="W67" s="27">
        <f t="shared" si="7"/>
        <v>47.13125</v>
      </c>
    </row>
    <row r="68" spans="1:23" s="6" customFormat="1" ht="4.5" customHeight="1" hidden="1">
      <c r="A68" s="30"/>
      <c r="B68" s="30"/>
      <c r="C68" s="27"/>
      <c r="D68" s="27"/>
      <c r="E68" s="27"/>
      <c r="F68" s="25"/>
      <c r="G68" s="32">
        <f t="shared" si="0"/>
        <v>0</v>
      </c>
      <c r="H68" s="25"/>
      <c r="I68" s="27">
        <f t="shared" si="1"/>
        <v>0</v>
      </c>
      <c r="J68" s="25"/>
      <c r="K68" s="26">
        <f t="shared" si="2"/>
        <v>0</v>
      </c>
      <c r="L68" s="27"/>
      <c r="M68" s="27">
        <f t="shared" si="3"/>
        <v>0</v>
      </c>
      <c r="N68" s="25"/>
      <c r="O68" s="26">
        <f t="shared" si="4"/>
        <v>0</v>
      </c>
      <c r="P68" s="25"/>
      <c r="Q68" s="27">
        <f t="shared" si="5"/>
        <v>0</v>
      </c>
      <c r="R68" s="25"/>
      <c r="S68" s="27">
        <f t="shared" si="6"/>
        <v>0</v>
      </c>
      <c r="T68" s="25"/>
      <c r="U68" s="25"/>
      <c r="V68" s="25"/>
      <c r="W68" s="27" t="e">
        <f t="shared" si="7"/>
        <v>#DIV/0!</v>
      </c>
    </row>
    <row r="69" spans="1:23" s="7" customFormat="1" ht="16.5" customHeight="1">
      <c r="A69" s="24" t="s">
        <v>22</v>
      </c>
      <c r="B69" s="24" t="s">
        <v>23</v>
      </c>
      <c r="C69" s="28">
        <v>30834</v>
      </c>
      <c r="D69" s="28">
        <v>27237</v>
      </c>
      <c r="E69" s="28">
        <v>27237</v>
      </c>
      <c r="F69" s="29"/>
      <c r="G69" s="26">
        <f t="shared" si="0"/>
        <v>30834</v>
      </c>
      <c r="H69" s="29"/>
      <c r="I69" s="28">
        <f t="shared" si="1"/>
        <v>30834</v>
      </c>
      <c r="J69" s="29"/>
      <c r="K69" s="26">
        <f t="shared" si="2"/>
        <v>30834</v>
      </c>
      <c r="L69" s="28"/>
      <c r="M69" s="28">
        <f t="shared" si="3"/>
        <v>30834</v>
      </c>
      <c r="N69" s="29"/>
      <c r="O69" s="26">
        <f t="shared" si="4"/>
        <v>30834</v>
      </c>
      <c r="P69" s="29"/>
      <c r="Q69" s="28">
        <f t="shared" si="5"/>
        <v>30834</v>
      </c>
      <c r="R69" s="29"/>
      <c r="S69" s="28">
        <f t="shared" si="6"/>
        <v>30834</v>
      </c>
      <c r="T69" s="29"/>
      <c r="U69" s="28">
        <f>S69+T69</f>
        <v>30834</v>
      </c>
      <c r="V69" s="29">
        <v>24769.2</v>
      </c>
      <c r="W69" s="28">
        <f t="shared" si="7"/>
        <v>80.33080365829927</v>
      </c>
    </row>
    <row r="70" spans="1:23" s="7" customFormat="1" ht="16.5" customHeight="1">
      <c r="A70" s="24" t="s">
        <v>24</v>
      </c>
      <c r="B70" s="24" t="s">
        <v>25</v>
      </c>
      <c r="C70" s="28">
        <f>C72</f>
        <v>1370</v>
      </c>
      <c r="D70" s="28">
        <f>D72</f>
        <v>1370</v>
      </c>
      <c r="E70" s="28">
        <f>E72</f>
        <v>1370</v>
      </c>
      <c r="F70" s="29"/>
      <c r="G70" s="26">
        <f t="shared" si="0"/>
        <v>1370</v>
      </c>
      <c r="H70" s="29"/>
      <c r="I70" s="28">
        <f t="shared" si="1"/>
        <v>1370</v>
      </c>
      <c r="J70" s="29"/>
      <c r="K70" s="26">
        <f t="shared" si="2"/>
        <v>1370</v>
      </c>
      <c r="L70" s="28"/>
      <c r="M70" s="28">
        <f t="shared" si="3"/>
        <v>1370</v>
      </c>
      <c r="N70" s="29"/>
      <c r="O70" s="26">
        <f t="shared" si="4"/>
        <v>1370</v>
      </c>
      <c r="P70" s="29"/>
      <c r="Q70" s="28">
        <f t="shared" si="5"/>
        <v>1370</v>
      </c>
      <c r="R70" s="29"/>
      <c r="S70" s="28">
        <f t="shared" si="6"/>
        <v>1370</v>
      </c>
      <c r="T70" s="28">
        <f>T72</f>
        <v>29450</v>
      </c>
      <c r="U70" s="28">
        <f>S70+T70</f>
        <v>30820</v>
      </c>
      <c r="V70" s="29">
        <f>V71+V72</f>
        <v>2335.9</v>
      </c>
      <c r="W70" s="28">
        <f t="shared" si="7"/>
        <v>7.579169370538612</v>
      </c>
    </row>
    <row r="71" spans="1:23" s="7" customFormat="1" ht="28.5" customHeight="1">
      <c r="A71" s="44" t="s">
        <v>229</v>
      </c>
      <c r="B71" s="44" t="s">
        <v>230</v>
      </c>
      <c r="C71" s="28"/>
      <c r="D71" s="28"/>
      <c r="E71" s="28"/>
      <c r="F71" s="29"/>
      <c r="G71" s="26"/>
      <c r="H71" s="29"/>
      <c r="I71" s="28"/>
      <c r="J71" s="29"/>
      <c r="K71" s="26"/>
      <c r="L71" s="28"/>
      <c r="M71" s="28"/>
      <c r="N71" s="29"/>
      <c r="O71" s="26"/>
      <c r="P71" s="29"/>
      <c r="Q71" s="28"/>
      <c r="R71" s="29"/>
      <c r="S71" s="28"/>
      <c r="T71" s="28"/>
      <c r="U71" s="28"/>
      <c r="V71" s="45">
        <v>199.5</v>
      </c>
      <c r="W71" s="28"/>
    </row>
    <row r="72" spans="1:23" s="6" customFormat="1" ht="32.25" customHeight="1">
      <c r="A72" s="30" t="s">
        <v>61</v>
      </c>
      <c r="B72" s="30" t="s">
        <v>88</v>
      </c>
      <c r="C72" s="27">
        <v>1370</v>
      </c>
      <c r="D72" s="27">
        <v>1370</v>
      </c>
      <c r="E72" s="27">
        <v>1370</v>
      </c>
      <c r="F72" s="25"/>
      <c r="G72" s="32">
        <f t="shared" si="0"/>
        <v>1370</v>
      </c>
      <c r="H72" s="25"/>
      <c r="I72" s="27">
        <f t="shared" si="1"/>
        <v>1370</v>
      </c>
      <c r="J72" s="25"/>
      <c r="K72" s="33">
        <f t="shared" si="2"/>
        <v>1370</v>
      </c>
      <c r="L72" s="27"/>
      <c r="M72" s="27">
        <f t="shared" si="3"/>
        <v>1370</v>
      </c>
      <c r="N72" s="25"/>
      <c r="O72" s="33">
        <f t="shared" si="4"/>
        <v>1370</v>
      </c>
      <c r="P72" s="25"/>
      <c r="Q72" s="27">
        <f t="shared" si="5"/>
        <v>1370</v>
      </c>
      <c r="R72" s="25"/>
      <c r="S72" s="27">
        <f t="shared" si="6"/>
        <v>1370</v>
      </c>
      <c r="T72" s="27">
        <v>29450</v>
      </c>
      <c r="U72" s="27">
        <f>S72+T72</f>
        <v>30820</v>
      </c>
      <c r="V72" s="25">
        <v>2136.4</v>
      </c>
      <c r="W72" s="27">
        <f t="shared" si="7"/>
        <v>6.931862426995458</v>
      </c>
    </row>
    <row r="73" spans="1:23" s="10" customFormat="1" ht="17.25" customHeight="1">
      <c r="A73" s="46" t="s">
        <v>26</v>
      </c>
      <c r="B73" s="47" t="s">
        <v>62</v>
      </c>
      <c r="C73" s="22">
        <f>C75</f>
        <v>1212800</v>
      </c>
      <c r="D73" s="22" t="e">
        <f>D75</f>
        <v>#REF!</v>
      </c>
      <c r="E73" s="22" t="e">
        <f>E75</f>
        <v>#REF!</v>
      </c>
      <c r="F73" s="22">
        <f>F75</f>
        <v>114997</v>
      </c>
      <c r="G73" s="26">
        <f t="shared" si="0"/>
        <v>1327797</v>
      </c>
      <c r="H73" s="26">
        <f>H75</f>
        <v>10983</v>
      </c>
      <c r="I73" s="26">
        <f>G73+H73</f>
        <v>1338780</v>
      </c>
      <c r="J73" s="22">
        <f>J75</f>
        <v>88000</v>
      </c>
      <c r="K73" s="26">
        <f t="shared" si="2"/>
        <v>1426780</v>
      </c>
      <c r="L73" s="22">
        <f>L75</f>
        <v>31000</v>
      </c>
      <c r="M73" s="22">
        <f t="shared" si="3"/>
        <v>1457780</v>
      </c>
      <c r="N73" s="23">
        <f>N75</f>
        <v>21260.5</v>
      </c>
      <c r="O73" s="26">
        <f t="shared" si="4"/>
        <v>1479040.5</v>
      </c>
      <c r="P73" s="26">
        <f>P75</f>
        <v>177962</v>
      </c>
      <c r="Q73" s="26">
        <f>O73+P73</f>
        <v>1657002.5</v>
      </c>
      <c r="R73" s="22">
        <f>R75</f>
        <v>9000</v>
      </c>
      <c r="S73" s="22">
        <f t="shared" si="6"/>
        <v>1666002.5</v>
      </c>
      <c r="T73" s="22">
        <f>T75</f>
        <v>216099</v>
      </c>
      <c r="U73" s="22">
        <f>S73+T73</f>
        <v>1882101.5</v>
      </c>
      <c r="V73" s="22">
        <f>V74+V75</f>
        <v>888460.4999999998</v>
      </c>
      <c r="W73" s="22">
        <f t="shared" si="7"/>
        <v>47.20576972070846</v>
      </c>
    </row>
    <row r="74" spans="1:23" s="4" customFormat="1" ht="60" customHeight="1">
      <c r="A74" s="48" t="s">
        <v>231</v>
      </c>
      <c r="B74" s="34" t="s">
        <v>233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35"/>
      <c r="O74" s="26"/>
      <c r="P74" s="26"/>
      <c r="Q74" s="26"/>
      <c r="R74" s="26"/>
      <c r="S74" s="26"/>
      <c r="T74" s="26"/>
      <c r="U74" s="26"/>
      <c r="V74" s="35">
        <v>-8442.3</v>
      </c>
      <c r="W74" s="26"/>
    </row>
    <row r="75" spans="1:23" s="4" customFormat="1" ht="36.75" customHeight="1">
      <c r="A75" s="48" t="s">
        <v>232</v>
      </c>
      <c r="B75" s="34" t="s">
        <v>95</v>
      </c>
      <c r="C75" s="26">
        <f>C76+C85+C153+C185</f>
        <v>1212800</v>
      </c>
      <c r="D75" s="26" t="e">
        <f>D76+D85+D153+D185</f>
        <v>#REF!</v>
      </c>
      <c r="E75" s="26" t="e">
        <f>E76+E85+E153+E185</f>
        <v>#REF!</v>
      </c>
      <c r="F75" s="26">
        <f>F76+F85+F153+F185</f>
        <v>114997</v>
      </c>
      <c r="G75" s="26">
        <f t="shared" si="0"/>
        <v>1327797</v>
      </c>
      <c r="H75" s="26">
        <f>H76+H85+H153+H185</f>
        <v>10983</v>
      </c>
      <c r="I75" s="26">
        <f>G75+H75</f>
        <v>1338780</v>
      </c>
      <c r="J75" s="26">
        <f>J76</f>
        <v>88000</v>
      </c>
      <c r="K75" s="26">
        <f t="shared" si="2"/>
        <v>1426780</v>
      </c>
      <c r="L75" s="26">
        <f>L76+L85+L153+L185</f>
        <v>31000</v>
      </c>
      <c r="M75" s="26">
        <f t="shared" si="3"/>
        <v>1457780</v>
      </c>
      <c r="N75" s="26">
        <f>N76+N85+N153+N185</f>
        <v>21260.5</v>
      </c>
      <c r="O75" s="26">
        <f t="shared" si="4"/>
        <v>1479040.5</v>
      </c>
      <c r="P75" s="26">
        <f>P76+P85+P153+P185</f>
        <v>177962</v>
      </c>
      <c r="Q75" s="26">
        <f t="shared" si="5"/>
        <v>1657002.5</v>
      </c>
      <c r="R75" s="26">
        <f>R76+R85+R153+R185</f>
        <v>9000</v>
      </c>
      <c r="S75" s="26">
        <f t="shared" si="6"/>
        <v>1666002.5</v>
      </c>
      <c r="T75" s="26">
        <f>T76+T85+T153+T185</f>
        <v>216099</v>
      </c>
      <c r="U75" s="26">
        <f>S75+T75</f>
        <v>1882101.5</v>
      </c>
      <c r="V75" s="26">
        <f>V76+V85+V153+V185</f>
        <v>896902.7999999998</v>
      </c>
      <c r="W75" s="26">
        <f aca="true" t="shared" si="10" ref="W75:W138">V75/U75*100</f>
        <v>47.65432682562549</v>
      </c>
    </row>
    <row r="76" spans="1:23" s="5" customFormat="1" ht="37.5" customHeight="1">
      <c r="A76" s="48" t="s">
        <v>27</v>
      </c>
      <c r="B76" s="34" t="s">
        <v>96</v>
      </c>
      <c r="C76" s="26">
        <f>C77+C79</f>
        <v>106847</v>
      </c>
      <c r="D76" s="26">
        <f>D77+D79</f>
        <v>35994</v>
      </c>
      <c r="E76" s="26">
        <f>E77+E79</f>
        <v>253</v>
      </c>
      <c r="F76" s="26">
        <f>F77</f>
        <v>0</v>
      </c>
      <c r="G76" s="26">
        <f t="shared" si="0"/>
        <v>106847</v>
      </c>
      <c r="H76" s="35"/>
      <c r="I76" s="26">
        <f>G76+H76</f>
        <v>106847</v>
      </c>
      <c r="J76" s="26">
        <f>J77</f>
        <v>88000</v>
      </c>
      <c r="K76" s="26">
        <f t="shared" si="2"/>
        <v>194847</v>
      </c>
      <c r="L76" s="26">
        <f>L77</f>
        <v>31000</v>
      </c>
      <c r="M76" s="26">
        <f t="shared" si="3"/>
        <v>225847</v>
      </c>
      <c r="N76" s="35"/>
      <c r="O76" s="26">
        <f t="shared" si="4"/>
        <v>225847</v>
      </c>
      <c r="P76" s="26">
        <f>P77+P79+P83</f>
        <v>6929</v>
      </c>
      <c r="Q76" s="26">
        <f t="shared" si="5"/>
        <v>232776</v>
      </c>
      <c r="R76" s="26"/>
      <c r="S76" s="26">
        <f t="shared" si="6"/>
        <v>232776</v>
      </c>
      <c r="T76" s="35">
        <f>T77+T79</f>
        <v>26177</v>
      </c>
      <c r="U76" s="26">
        <f>S76+T76</f>
        <v>258953</v>
      </c>
      <c r="V76" s="35">
        <f>V77+V79+V83</f>
        <v>183615.4</v>
      </c>
      <c r="W76" s="26">
        <f t="shared" si="10"/>
        <v>70.90684409912224</v>
      </c>
    </row>
    <row r="77" spans="1:23" s="5" customFormat="1" ht="29.25" customHeight="1">
      <c r="A77" s="48" t="s">
        <v>97</v>
      </c>
      <c r="B77" s="34" t="s">
        <v>98</v>
      </c>
      <c r="C77" s="26">
        <f>C78</f>
        <v>106847</v>
      </c>
      <c r="D77" s="26">
        <f>D78</f>
        <v>35994</v>
      </c>
      <c r="E77" s="26">
        <f>E78</f>
        <v>253</v>
      </c>
      <c r="F77" s="26">
        <f>F78</f>
        <v>0</v>
      </c>
      <c r="G77" s="26">
        <f t="shared" si="0"/>
        <v>106847</v>
      </c>
      <c r="H77" s="35"/>
      <c r="I77" s="26">
        <f>G77+H77</f>
        <v>106847</v>
      </c>
      <c r="J77" s="26">
        <f>J78</f>
        <v>88000</v>
      </c>
      <c r="K77" s="26">
        <f t="shared" si="2"/>
        <v>194847</v>
      </c>
      <c r="L77" s="26">
        <f>L78</f>
        <v>31000</v>
      </c>
      <c r="M77" s="26">
        <f t="shared" si="3"/>
        <v>225847</v>
      </c>
      <c r="N77" s="35"/>
      <c r="O77" s="26">
        <f t="shared" si="4"/>
        <v>225847</v>
      </c>
      <c r="P77" s="26">
        <f>P78</f>
        <v>-87000</v>
      </c>
      <c r="Q77" s="26">
        <f t="shared" si="5"/>
        <v>138847</v>
      </c>
      <c r="R77" s="26"/>
      <c r="S77" s="26">
        <f t="shared" si="6"/>
        <v>138847</v>
      </c>
      <c r="T77" s="35">
        <f>T78</f>
        <v>9941</v>
      </c>
      <c r="U77" s="26">
        <f>S77+T77</f>
        <v>148788</v>
      </c>
      <c r="V77" s="26">
        <f>V78</f>
        <v>120496</v>
      </c>
      <c r="W77" s="26">
        <f t="shared" si="10"/>
        <v>80.98502567411352</v>
      </c>
    </row>
    <row r="78" spans="1:23" ht="57">
      <c r="A78" s="49" t="s">
        <v>119</v>
      </c>
      <c r="B78" s="30" t="s">
        <v>172</v>
      </c>
      <c r="C78" s="32">
        <v>106847</v>
      </c>
      <c r="D78" s="32">
        <v>35994</v>
      </c>
      <c r="E78" s="32">
        <v>253</v>
      </c>
      <c r="F78" s="32"/>
      <c r="G78" s="32">
        <f t="shared" si="0"/>
        <v>106847</v>
      </c>
      <c r="H78" s="20"/>
      <c r="I78" s="32">
        <f>G78+H78</f>
        <v>106847</v>
      </c>
      <c r="J78" s="32">
        <v>88000</v>
      </c>
      <c r="K78" s="33">
        <f t="shared" si="2"/>
        <v>194847</v>
      </c>
      <c r="L78" s="32">
        <v>31000</v>
      </c>
      <c r="M78" s="32">
        <f t="shared" si="3"/>
        <v>225847</v>
      </c>
      <c r="N78" s="20"/>
      <c r="O78" s="33">
        <f t="shared" si="4"/>
        <v>225847</v>
      </c>
      <c r="P78" s="32">
        <v>-87000</v>
      </c>
      <c r="Q78" s="32">
        <f t="shared" si="5"/>
        <v>138847</v>
      </c>
      <c r="R78" s="32"/>
      <c r="S78" s="32">
        <f t="shared" si="6"/>
        <v>138847</v>
      </c>
      <c r="T78" s="20">
        <v>9941</v>
      </c>
      <c r="U78" s="32">
        <f>S78+T78</f>
        <v>148788</v>
      </c>
      <c r="V78" s="32">
        <v>120496</v>
      </c>
      <c r="W78" s="32">
        <f t="shared" si="10"/>
        <v>80.98502567411352</v>
      </c>
    </row>
    <row r="79" spans="1:23" s="5" customFormat="1" ht="30">
      <c r="A79" s="48" t="s">
        <v>120</v>
      </c>
      <c r="B79" s="34" t="s">
        <v>115</v>
      </c>
      <c r="C79" s="26">
        <f>C80</f>
        <v>0</v>
      </c>
      <c r="D79" s="26">
        <f>D80</f>
        <v>0</v>
      </c>
      <c r="E79" s="26">
        <f>E80</f>
        <v>0</v>
      </c>
      <c r="F79" s="35"/>
      <c r="G79" s="26">
        <f t="shared" si="0"/>
        <v>0</v>
      </c>
      <c r="H79" s="35"/>
      <c r="I79" s="35"/>
      <c r="J79" s="35"/>
      <c r="K79" s="26">
        <f t="shared" si="2"/>
        <v>0</v>
      </c>
      <c r="L79" s="26"/>
      <c r="M79" s="26">
        <f t="shared" si="3"/>
        <v>0</v>
      </c>
      <c r="N79" s="35"/>
      <c r="O79" s="26">
        <f t="shared" si="4"/>
        <v>0</v>
      </c>
      <c r="P79" s="26">
        <f>P82</f>
        <v>92429</v>
      </c>
      <c r="Q79" s="26">
        <f t="shared" si="5"/>
        <v>92429</v>
      </c>
      <c r="R79" s="26"/>
      <c r="S79" s="26">
        <f t="shared" si="6"/>
        <v>92429</v>
      </c>
      <c r="T79" s="35">
        <f>T82</f>
        <v>16236</v>
      </c>
      <c r="U79" s="26">
        <f>S79+T79</f>
        <v>108665</v>
      </c>
      <c r="V79" s="35">
        <f>V82</f>
        <v>61619.4</v>
      </c>
      <c r="W79" s="26">
        <f t="shared" si="10"/>
        <v>56.70583904661115</v>
      </c>
    </row>
    <row r="80" spans="1:23" ht="30" hidden="1">
      <c r="A80" s="48" t="s">
        <v>120</v>
      </c>
      <c r="B80" s="34" t="s">
        <v>115</v>
      </c>
      <c r="C80" s="26">
        <f>C81+C82</f>
        <v>0</v>
      </c>
      <c r="D80" s="26">
        <f>D81+D82</f>
        <v>0</v>
      </c>
      <c r="E80" s="26">
        <f>E81+E82</f>
        <v>0</v>
      </c>
      <c r="F80" s="20"/>
      <c r="G80" s="32">
        <f aca="true" t="shared" si="11" ref="G80:G88">C80+F80</f>
        <v>0</v>
      </c>
      <c r="H80" s="20"/>
      <c r="I80" s="20"/>
      <c r="J80" s="20"/>
      <c r="K80" s="26">
        <f t="shared" si="2"/>
        <v>0</v>
      </c>
      <c r="L80" s="32"/>
      <c r="M80" s="32">
        <f t="shared" si="3"/>
        <v>0</v>
      </c>
      <c r="N80" s="20"/>
      <c r="O80" s="26">
        <f t="shared" si="4"/>
        <v>0</v>
      </c>
      <c r="P80" s="32"/>
      <c r="Q80" s="32">
        <f t="shared" si="5"/>
        <v>0</v>
      </c>
      <c r="R80" s="32"/>
      <c r="S80" s="32">
        <f t="shared" si="6"/>
        <v>0</v>
      </c>
      <c r="T80" s="20"/>
      <c r="U80" s="20"/>
      <c r="V80" s="20"/>
      <c r="W80" s="32" t="e">
        <f t="shared" si="10"/>
        <v>#DIV/0!</v>
      </c>
    </row>
    <row r="81" spans="1:23" ht="28.5" hidden="1">
      <c r="A81" s="49" t="s">
        <v>121</v>
      </c>
      <c r="B81" s="30" t="s">
        <v>116</v>
      </c>
      <c r="C81" s="20"/>
      <c r="D81" s="20"/>
      <c r="E81" s="20"/>
      <c r="F81" s="20"/>
      <c r="G81" s="32">
        <f t="shared" si="11"/>
        <v>0</v>
      </c>
      <c r="H81" s="20"/>
      <c r="I81" s="20"/>
      <c r="J81" s="20"/>
      <c r="K81" s="26">
        <f aca="true" t="shared" si="12" ref="K81:K142">I81+J81</f>
        <v>0</v>
      </c>
      <c r="L81" s="32"/>
      <c r="M81" s="32">
        <f aca="true" t="shared" si="13" ref="M81:M142">K81+L81</f>
        <v>0</v>
      </c>
      <c r="N81" s="20"/>
      <c r="O81" s="26">
        <f aca="true" t="shared" si="14" ref="O81:O142">M81+N81</f>
        <v>0</v>
      </c>
      <c r="P81" s="32"/>
      <c r="Q81" s="32">
        <f aca="true" t="shared" si="15" ref="Q81:Q144">O81+P81</f>
        <v>0</v>
      </c>
      <c r="R81" s="32"/>
      <c r="S81" s="32">
        <f aca="true" t="shared" si="16" ref="S81:S144">Q81+R81</f>
        <v>0</v>
      </c>
      <c r="T81" s="20"/>
      <c r="U81" s="20"/>
      <c r="V81" s="20"/>
      <c r="W81" s="32" t="e">
        <f t="shared" si="10"/>
        <v>#DIV/0!</v>
      </c>
    </row>
    <row r="82" spans="1:23" ht="28.5">
      <c r="A82" s="50" t="s">
        <v>129</v>
      </c>
      <c r="B82" s="44" t="s">
        <v>116</v>
      </c>
      <c r="C82" s="20"/>
      <c r="D82" s="20"/>
      <c r="E82" s="20"/>
      <c r="F82" s="20"/>
      <c r="G82" s="32">
        <f t="shared" si="11"/>
        <v>0</v>
      </c>
      <c r="H82" s="20"/>
      <c r="I82" s="20"/>
      <c r="J82" s="20"/>
      <c r="K82" s="26">
        <f t="shared" si="12"/>
        <v>0</v>
      </c>
      <c r="L82" s="32"/>
      <c r="M82" s="32">
        <f t="shared" si="13"/>
        <v>0</v>
      </c>
      <c r="N82" s="20"/>
      <c r="O82" s="33">
        <f t="shared" si="14"/>
        <v>0</v>
      </c>
      <c r="P82" s="32">
        <v>92429</v>
      </c>
      <c r="Q82" s="32">
        <f t="shared" si="15"/>
        <v>92429</v>
      </c>
      <c r="R82" s="32"/>
      <c r="S82" s="32">
        <f t="shared" si="16"/>
        <v>92429</v>
      </c>
      <c r="T82" s="20">
        <v>16236</v>
      </c>
      <c r="U82" s="32">
        <f>S82+T82</f>
        <v>108665</v>
      </c>
      <c r="V82" s="20">
        <v>61619.4</v>
      </c>
      <c r="W82" s="32">
        <f t="shared" si="10"/>
        <v>56.70583904661115</v>
      </c>
    </row>
    <row r="83" spans="1:23" ht="75">
      <c r="A83" s="50"/>
      <c r="B83" s="51" t="s">
        <v>201</v>
      </c>
      <c r="C83" s="20"/>
      <c r="D83" s="20"/>
      <c r="E83" s="20"/>
      <c r="F83" s="20"/>
      <c r="G83" s="32"/>
      <c r="H83" s="20"/>
      <c r="I83" s="20"/>
      <c r="J83" s="20"/>
      <c r="K83" s="26"/>
      <c r="L83" s="32"/>
      <c r="M83" s="32"/>
      <c r="N83" s="20"/>
      <c r="O83" s="33"/>
      <c r="P83" s="26">
        <f>P84</f>
        <v>1500</v>
      </c>
      <c r="Q83" s="26">
        <f t="shared" si="15"/>
        <v>1500</v>
      </c>
      <c r="R83" s="32"/>
      <c r="S83" s="32">
        <f t="shared" si="16"/>
        <v>1500</v>
      </c>
      <c r="T83" s="20"/>
      <c r="U83" s="32">
        <f>S83+T83</f>
        <v>1500</v>
      </c>
      <c r="V83" s="32">
        <f>V84</f>
        <v>1500</v>
      </c>
      <c r="W83" s="32">
        <f t="shared" si="10"/>
        <v>100</v>
      </c>
    </row>
    <row r="84" spans="1:23" ht="28.5">
      <c r="A84" s="50"/>
      <c r="B84" s="44" t="s">
        <v>202</v>
      </c>
      <c r="C84" s="20"/>
      <c r="D84" s="20"/>
      <c r="E84" s="20"/>
      <c r="F84" s="20"/>
      <c r="G84" s="32"/>
      <c r="H84" s="20"/>
      <c r="I84" s="20"/>
      <c r="J84" s="20"/>
      <c r="K84" s="26"/>
      <c r="L84" s="32"/>
      <c r="M84" s="32"/>
      <c r="N84" s="20"/>
      <c r="O84" s="33"/>
      <c r="P84" s="32">
        <v>1500</v>
      </c>
      <c r="Q84" s="32">
        <f t="shared" si="15"/>
        <v>1500</v>
      </c>
      <c r="R84" s="32"/>
      <c r="S84" s="32">
        <f t="shared" si="16"/>
        <v>1500</v>
      </c>
      <c r="T84" s="20"/>
      <c r="U84" s="32">
        <f>S84+T84</f>
        <v>1500</v>
      </c>
      <c r="V84" s="32">
        <v>1500</v>
      </c>
      <c r="W84" s="32">
        <f t="shared" si="10"/>
        <v>100</v>
      </c>
    </row>
    <row r="85" spans="1:23" s="5" customFormat="1" ht="45">
      <c r="A85" s="48" t="s">
        <v>29</v>
      </c>
      <c r="B85" s="34" t="s">
        <v>99</v>
      </c>
      <c r="C85" s="26">
        <f>C91+C92+C93+C95+C119+C124+C125+C126+C127+C128+C129+C130</f>
        <v>560852</v>
      </c>
      <c r="D85" s="26" t="e">
        <f>D87+D93+D94+D95+D96+D97+D98+D99+D100+D101+D102+D103+D104+D105+D106+D107+D108+D109+D110+D111+D112+D113+D114+D115+D116+D117+D118+D119+D120+D121+D122+D123+#REF!+D131+D132+D133+D134+D135+D136+D137+D138</f>
        <v>#REF!</v>
      </c>
      <c r="E85" s="26" t="e">
        <f>E87+E93+E94+E95+E96+E97+E98+E99+E100+E101+E102+E103+E104+E105+E106+E107+E108+E109+E110+E111+E112+E113+E114+E115+E116+E117+E118+E119+E120+E121+E122+E123+#REF!+E131+E132+E133+E134+E135+E136+E137+E138</f>
        <v>#REF!</v>
      </c>
      <c r="F85" s="26">
        <f>F89+F90+F91+F119</f>
        <v>104492</v>
      </c>
      <c r="G85" s="26">
        <f t="shared" si="11"/>
        <v>665344</v>
      </c>
      <c r="H85" s="26">
        <f>H89+H90+H91+H92+H93+H95+H119+H124+H125+H126+H127+H128+H129+H130+H138+H141+H142</f>
        <v>10076</v>
      </c>
      <c r="I85" s="26">
        <f>G85+H85</f>
        <v>675420</v>
      </c>
      <c r="J85" s="35"/>
      <c r="K85" s="26">
        <f t="shared" si="12"/>
        <v>675420</v>
      </c>
      <c r="L85" s="26"/>
      <c r="M85" s="26">
        <f t="shared" si="13"/>
        <v>675420</v>
      </c>
      <c r="N85" s="26">
        <f>N100+N101+N138+N139+N140</f>
        <v>21260.5</v>
      </c>
      <c r="O85" s="26">
        <f t="shared" si="14"/>
        <v>696680.5</v>
      </c>
      <c r="P85" s="26">
        <f>P89+P90+P91+P92+P93+P95+P100+P101+P119+P124+P125+P126+P128+P129+P130+P139+P140+P141+P142+P143+P144+P145+P146+P147+P148</f>
        <v>142245</v>
      </c>
      <c r="Q85" s="26">
        <f t="shared" si="15"/>
        <v>838925.5</v>
      </c>
      <c r="R85" s="26">
        <f>R148</f>
        <v>9000</v>
      </c>
      <c r="S85" s="26">
        <f t="shared" si="16"/>
        <v>847925.5</v>
      </c>
      <c r="T85" s="35">
        <f>T89+T90+T91+T92+T93+T95+T100+T101+T119+T124+T126+T128+T129+T130+T139+T140+T141+T142+T143+T144+T145+T146+T147+T148+T149+T150+T151+T152</f>
        <v>59719</v>
      </c>
      <c r="U85" s="35">
        <f>U89+U90+U91+U92+U93+U95+U100+U101+U119+U124+U126+U128+U129+U130+U139+U140+U141+U142+U143+U144+U145+U146+U147+U148+U149+U150+U151+U152</f>
        <v>907644.5</v>
      </c>
      <c r="V85" s="35">
        <f>V89+V90+V91+V92+V93+V95+V100+V101+V119+V124+V126+V128+V129+V130+V139+V140+V141+V142+V143+V144+V145+V146+V147+V148+V149+V150+V151+V152</f>
        <v>324864.39999999997</v>
      </c>
      <c r="W85" s="26">
        <f t="shared" si="10"/>
        <v>35.79203091078059</v>
      </c>
    </row>
    <row r="86" spans="1:23" ht="15">
      <c r="A86" s="52"/>
      <c r="B86" s="53" t="s">
        <v>51</v>
      </c>
      <c r="C86" s="20"/>
      <c r="D86" s="20"/>
      <c r="E86" s="20"/>
      <c r="F86" s="20"/>
      <c r="G86" s="32"/>
      <c r="H86" s="20"/>
      <c r="I86" s="20"/>
      <c r="J86" s="20"/>
      <c r="K86" s="33"/>
      <c r="L86" s="32"/>
      <c r="M86" s="32"/>
      <c r="N86" s="20"/>
      <c r="O86" s="33"/>
      <c r="P86" s="20"/>
      <c r="Q86" s="32"/>
      <c r="R86" s="32"/>
      <c r="S86" s="32"/>
      <c r="T86" s="20"/>
      <c r="U86" s="32"/>
      <c r="V86" s="20"/>
      <c r="W86" s="32"/>
    </row>
    <row r="87" spans="1:23" ht="71.25" hidden="1">
      <c r="A87" s="49"/>
      <c r="B87" s="30" t="s">
        <v>130</v>
      </c>
      <c r="C87" s="20"/>
      <c r="D87" s="20"/>
      <c r="E87" s="20"/>
      <c r="F87" s="20"/>
      <c r="G87" s="32">
        <f t="shared" si="11"/>
        <v>0</v>
      </c>
      <c r="H87" s="20"/>
      <c r="I87" s="20">
        <f aca="true" t="shared" si="17" ref="I87:I142">G87+H87</f>
        <v>0</v>
      </c>
      <c r="J87" s="20"/>
      <c r="K87" s="33">
        <f t="shared" si="12"/>
        <v>0</v>
      </c>
      <c r="L87" s="32"/>
      <c r="M87" s="32">
        <f t="shared" si="13"/>
        <v>0</v>
      </c>
      <c r="N87" s="20"/>
      <c r="O87" s="33">
        <f t="shared" si="14"/>
        <v>0</v>
      </c>
      <c r="P87" s="20"/>
      <c r="Q87" s="32">
        <f t="shared" si="15"/>
        <v>0</v>
      </c>
      <c r="R87" s="32"/>
      <c r="S87" s="32">
        <f t="shared" si="16"/>
        <v>0</v>
      </c>
      <c r="T87" s="20"/>
      <c r="U87" s="20"/>
      <c r="V87" s="20"/>
      <c r="W87" s="32" t="e">
        <f t="shared" si="10"/>
        <v>#DIV/0!</v>
      </c>
    </row>
    <row r="88" spans="1:23" ht="14.25" hidden="1">
      <c r="A88" s="49"/>
      <c r="B88" s="30" t="s">
        <v>114</v>
      </c>
      <c r="C88" s="20"/>
      <c r="D88" s="20"/>
      <c r="E88" s="20"/>
      <c r="F88" s="20"/>
      <c r="G88" s="32">
        <f t="shared" si="11"/>
        <v>0</v>
      </c>
      <c r="H88" s="20"/>
      <c r="I88" s="20">
        <f t="shared" si="17"/>
        <v>0</v>
      </c>
      <c r="J88" s="20"/>
      <c r="K88" s="33">
        <f t="shared" si="12"/>
        <v>0</v>
      </c>
      <c r="L88" s="32"/>
      <c r="M88" s="32">
        <f t="shared" si="13"/>
        <v>0</v>
      </c>
      <c r="N88" s="20"/>
      <c r="O88" s="33">
        <f t="shared" si="14"/>
        <v>0</v>
      </c>
      <c r="P88" s="20"/>
      <c r="Q88" s="32">
        <f t="shared" si="15"/>
        <v>0</v>
      </c>
      <c r="R88" s="32"/>
      <c r="S88" s="32">
        <f t="shared" si="16"/>
        <v>0</v>
      </c>
      <c r="T88" s="20"/>
      <c r="U88" s="20"/>
      <c r="V88" s="20"/>
      <c r="W88" s="32" t="e">
        <f t="shared" si="10"/>
        <v>#DIV/0!</v>
      </c>
    </row>
    <row r="89" spans="1:23" ht="57">
      <c r="A89" s="49"/>
      <c r="B89" s="30" t="s">
        <v>191</v>
      </c>
      <c r="C89" s="20"/>
      <c r="D89" s="20"/>
      <c r="E89" s="20"/>
      <c r="F89" s="32">
        <v>89492</v>
      </c>
      <c r="G89" s="32">
        <f>C89+F89</f>
        <v>89492</v>
      </c>
      <c r="H89" s="20"/>
      <c r="I89" s="32">
        <f t="shared" si="17"/>
        <v>89492</v>
      </c>
      <c r="J89" s="20"/>
      <c r="K89" s="33">
        <f t="shared" si="12"/>
        <v>89492</v>
      </c>
      <c r="L89" s="32"/>
      <c r="M89" s="32">
        <f t="shared" si="13"/>
        <v>89492</v>
      </c>
      <c r="N89" s="20"/>
      <c r="O89" s="33">
        <f t="shared" si="14"/>
        <v>89492</v>
      </c>
      <c r="P89" s="20"/>
      <c r="Q89" s="32">
        <f t="shared" si="15"/>
        <v>89492</v>
      </c>
      <c r="R89" s="32"/>
      <c r="S89" s="32">
        <f t="shared" si="16"/>
        <v>89492</v>
      </c>
      <c r="T89" s="20"/>
      <c r="U89" s="32">
        <f>S89+T89</f>
        <v>89492</v>
      </c>
      <c r="V89" s="20">
        <v>26847.6</v>
      </c>
      <c r="W89" s="32">
        <f t="shared" si="10"/>
        <v>30</v>
      </c>
    </row>
    <row r="90" spans="1:23" ht="85.5">
      <c r="A90" s="49"/>
      <c r="B90" s="30" t="s">
        <v>192</v>
      </c>
      <c r="C90" s="20"/>
      <c r="D90" s="20"/>
      <c r="E90" s="20"/>
      <c r="F90" s="32">
        <v>99842</v>
      </c>
      <c r="G90" s="32">
        <f aca="true" t="shared" si="18" ref="G90:G153">C90+F90</f>
        <v>99842</v>
      </c>
      <c r="H90" s="20"/>
      <c r="I90" s="32">
        <f t="shared" si="17"/>
        <v>99842</v>
      </c>
      <c r="J90" s="20"/>
      <c r="K90" s="33">
        <f t="shared" si="12"/>
        <v>99842</v>
      </c>
      <c r="L90" s="32"/>
      <c r="M90" s="32">
        <f t="shared" si="13"/>
        <v>99842</v>
      </c>
      <c r="N90" s="20"/>
      <c r="O90" s="33">
        <f t="shared" si="14"/>
        <v>99842</v>
      </c>
      <c r="P90" s="20"/>
      <c r="Q90" s="32">
        <f t="shared" si="15"/>
        <v>99842</v>
      </c>
      <c r="R90" s="32"/>
      <c r="S90" s="32">
        <f t="shared" si="16"/>
        <v>99842</v>
      </c>
      <c r="T90" s="20"/>
      <c r="U90" s="32">
        <f>S90+T90</f>
        <v>99842</v>
      </c>
      <c r="V90" s="20">
        <v>14870.1</v>
      </c>
      <c r="W90" s="32">
        <f t="shared" si="10"/>
        <v>14.89363193846277</v>
      </c>
    </row>
    <row r="91" spans="1:23" ht="28.5">
      <c r="A91" s="49"/>
      <c r="B91" s="54" t="s">
        <v>177</v>
      </c>
      <c r="C91" s="32">
        <v>149763</v>
      </c>
      <c r="D91" s="20"/>
      <c r="E91" s="20"/>
      <c r="F91" s="32">
        <v>-99842</v>
      </c>
      <c r="G91" s="32">
        <f t="shared" si="18"/>
        <v>49921</v>
      </c>
      <c r="H91" s="20"/>
      <c r="I91" s="32">
        <f t="shared" si="17"/>
        <v>49921</v>
      </c>
      <c r="J91" s="20"/>
      <c r="K91" s="33">
        <f t="shared" si="12"/>
        <v>49921</v>
      </c>
      <c r="L91" s="32"/>
      <c r="M91" s="32">
        <f t="shared" si="13"/>
        <v>49921</v>
      </c>
      <c r="N91" s="20"/>
      <c r="O91" s="33">
        <f t="shared" si="14"/>
        <v>49921</v>
      </c>
      <c r="P91" s="20"/>
      <c r="Q91" s="32">
        <f t="shared" si="15"/>
        <v>49921</v>
      </c>
      <c r="R91" s="32"/>
      <c r="S91" s="32">
        <f t="shared" si="16"/>
        <v>49921</v>
      </c>
      <c r="T91" s="20"/>
      <c r="U91" s="32">
        <f>S91+T91</f>
        <v>49921</v>
      </c>
      <c r="V91" s="32">
        <v>28927.9</v>
      </c>
      <c r="W91" s="32">
        <f t="shared" si="10"/>
        <v>57.94735682378158</v>
      </c>
    </row>
    <row r="92" spans="1:23" ht="28.5">
      <c r="A92" s="49"/>
      <c r="B92" s="54" t="s">
        <v>178</v>
      </c>
      <c r="C92" s="32">
        <f>29665+30572</f>
        <v>60237</v>
      </c>
      <c r="D92" s="20"/>
      <c r="E92" s="20"/>
      <c r="F92" s="32"/>
      <c r="G92" s="32">
        <f t="shared" si="18"/>
        <v>60237</v>
      </c>
      <c r="H92" s="20"/>
      <c r="I92" s="32">
        <f t="shared" si="17"/>
        <v>60237</v>
      </c>
      <c r="J92" s="20"/>
      <c r="K92" s="33">
        <f t="shared" si="12"/>
        <v>60237</v>
      </c>
      <c r="L92" s="32"/>
      <c r="M92" s="32">
        <f t="shared" si="13"/>
        <v>60237</v>
      </c>
      <c r="N92" s="20"/>
      <c r="O92" s="33">
        <f t="shared" si="14"/>
        <v>60237</v>
      </c>
      <c r="P92" s="20"/>
      <c r="Q92" s="32">
        <f t="shared" si="15"/>
        <v>60237</v>
      </c>
      <c r="R92" s="32"/>
      <c r="S92" s="32">
        <f t="shared" si="16"/>
        <v>60237</v>
      </c>
      <c r="T92" s="20"/>
      <c r="U92" s="32">
        <f>S92+T92</f>
        <v>60237</v>
      </c>
      <c r="V92" s="20">
        <v>670.7</v>
      </c>
      <c r="W92" s="32">
        <f t="shared" si="10"/>
        <v>1.113435264040374</v>
      </c>
    </row>
    <row r="93" spans="1:23" ht="42.75">
      <c r="A93" s="49"/>
      <c r="B93" s="30" t="s">
        <v>107</v>
      </c>
      <c r="C93" s="32">
        <v>40712</v>
      </c>
      <c r="D93" s="32">
        <v>42050</v>
      </c>
      <c r="E93" s="32">
        <v>45873</v>
      </c>
      <c r="F93" s="32"/>
      <c r="G93" s="32">
        <f t="shared" si="18"/>
        <v>40712</v>
      </c>
      <c r="H93" s="20"/>
      <c r="I93" s="32">
        <f t="shared" si="17"/>
        <v>40712</v>
      </c>
      <c r="J93" s="20"/>
      <c r="K93" s="33">
        <f t="shared" si="12"/>
        <v>40712</v>
      </c>
      <c r="L93" s="32"/>
      <c r="M93" s="32">
        <f t="shared" si="13"/>
        <v>40712</v>
      </c>
      <c r="N93" s="20"/>
      <c r="O93" s="33">
        <f t="shared" si="14"/>
        <v>40712</v>
      </c>
      <c r="P93" s="20"/>
      <c r="Q93" s="32">
        <f t="shared" si="15"/>
        <v>40712</v>
      </c>
      <c r="R93" s="32"/>
      <c r="S93" s="32">
        <f t="shared" si="16"/>
        <v>40712</v>
      </c>
      <c r="T93" s="20"/>
      <c r="U93" s="32">
        <f>S93+T93</f>
        <v>40712</v>
      </c>
      <c r="V93" s="32">
        <v>20055</v>
      </c>
      <c r="W93" s="32">
        <f t="shared" si="10"/>
        <v>49.260660247592845</v>
      </c>
    </row>
    <row r="94" spans="1:23" ht="57" hidden="1">
      <c r="A94" s="49"/>
      <c r="B94" s="44" t="s">
        <v>131</v>
      </c>
      <c r="C94" s="20"/>
      <c r="D94" s="20"/>
      <c r="E94" s="20"/>
      <c r="F94" s="32"/>
      <c r="G94" s="32">
        <f t="shared" si="18"/>
        <v>0</v>
      </c>
      <c r="H94" s="20"/>
      <c r="I94" s="32">
        <f t="shared" si="17"/>
        <v>0</v>
      </c>
      <c r="J94" s="20"/>
      <c r="K94" s="33">
        <f t="shared" si="12"/>
        <v>0</v>
      </c>
      <c r="L94" s="32"/>
      <c r="M94" s="32">
        <f t="shared" si="13"/>
        <v>0</v>
      </c>
      <c r="N94" s="20"/>
      <c r="O94" s="33">
        <f t="shared" si="14"/>
        <v>0</v>
      </c>
      <c r="P94" s="20"/>
      <c r="Q94" s="32">
        <f t="shared" si="15"/>
        <v>0</v>
      </c>
      <c r="R94" s="32"/>
      <c r="S94" s="32">
        <f t="shared" si="16"/>
        <v>0</v>
      </c>
      <c r="T94" s="20"/>
      <c r="U94" s="20"/>
      <c r="V94" s="20"/>
      <c r="W94" s="32" t="e">
        <f t="shared" si="10"/>
        <v>#DIV/0!</v>
      </c>
    </row>
    <row r="95" spans="1:23" ht="55.5" customHeight="1">
      <c r="A95" s="48"/>
      <c r="B95" s="30" t="s">
        <v>132</v>
      </c>
      <c r="C95" s="32">
        <v>7696</v>
      </c>
      <c r="D95" s="32">
        <v>7148</v>
      </c>
      <c r="E95" s="32">
        <v>7148</v>
      </c>
      <c r="F95" s="32"/>
      <c r="G95" s="32">
        <f t="shared" si="18"/>
        <v>7696</v>
      </c>
      <c r="H95" s="20"/>
      <c r="I95" s="32">
        <f t="shared" si="17"/>
        <v>7696</v>
      </c>
      <c r="J95" s="20"/>
      <c r="K95" s="33">
        <f t="shared" si="12"/>
        <v>7696</v>
      </c>
      <c r="L95" s="32"/>
      <c r="M95" s="32">
        <f t="shared" si="13"/>
        <v>7696</v>
      </c>
      <c r="N95" s="20"/>
      <c r="O95" s="33">
        <f t="shared" si="14"/>
        <v>7696</v>
      </c>
      <c r="P95" s="20"/>
      <c r="Q95" s="32">
        <f t="shared" si="15"/>
        <v>7696</v>
      </c>
      <c r="R95" s="32"/>
      <c r="S95" s="32">
        <f t="shared" si="16"/>
        <v>7696</v>
      </c>
      <c r="T95" s="20"/>
      <c r="U95" s="32">
        <f>S95+T95</f>
        <v>7696</v>
      </c>
      <c r="V95" s="32">
        <v>5132</v>
      </c>
      <c r="W95" s="32">
        <f t="shared" si="10"/>
        <v>66.68399168399168</v>
      </c>
    </row>
    <row r="96" spans="1:23" ht="42.75" hidden="1">
      <c r="A96" s="55"/>
      <c r="B96" s="44" t="s">
        <v>94</v>
      </c>
      <c r="C96" s="20"/>
      <c r="D96" s="20"/>
      <c r="E96" s="20"/>
      <c r="F96" s="32">
        <f aca="true" t="shared" si="19" ref="F96:F118">G96-C96</f>
        <v>0</v>
      </c>
      <c r="G96" s="32">
        <f t="shared" si="18"/>
        <v>89492</v>
      </c>
      <c r="H96" s="20"/>
      <c r="I96" s="32">
        <f t="shared" si="17"/>
        <v>675420</v>
      </c>
      <c r="J96" s="20"/>
      <c r="K96" s="33">
        <f t="shared" si="12"/>
        <v>1675961.7</v>
      </c>
      <c r="L96" s="32"/>
      <c r="M96" s="32">
        <f t="shared" si="13"/>
        <v>1675961.7</v>
      </c>
      <c r="N96" s="20"/>
      <c r="O96" s="33">
        <f t="shared" si="14"/>
        <v>7696</v>
      </c>
      <c r="P96" s="20"/>
      <c r="Q96" s="32">
        <f t="shared" si="15"/>
        <v>1846599.1</v>
      </c>
      <c r="R96" s="32"/>
      <c r="S96" s="32">
        <f t="shared" si="16"/>
        <v>1882862.6</v>
      </c>
      <c r="T96" s="20"/>
      <c r="U96" s="20"/>
      <c r="V96" s="20"/>
      <c r="W96" s="32" t="e">
        <f t="shared" si="10"/>
        <v>#DIV/0!</v>
      </c>
    </row>
    <row r="97" spans="1:23" ht="42.75" hidden="1">
      <c r="A97" s="55"/>
      <c r="B97" s="44" t="s">
        <v>110</v>
      </c>
      <c r="C97" s="20"/>
      <c r="D97" s="20"/>
      <c r="E97" s="20"/>
      <c r="F97" s="32">
        <f t="shared" si="19"/>
        <v>0</v>
      </c>
      <c r="G97" s="32">
        <f t="shared" si="18"/>
        <v>89492</v>
      </c>
      <c r="H97" s="20"/>
      <c r="I97" s="32">
        <f t="shared" si="17"/>
        <v>675420</v>
      </c>
      <c r="J97" s="20"/>
      <c r="K97" s="33">
        <f t="shared" si="12"/>
        <v>1675961.7</v>
      </c>
      <c r="L97" s="32"/>
      <c r="M97" s="32">
        <f t="shared" si="13"/>
        <v>1675961.7</v>
      </c>
      <c r="N97" s="20"/>
      <c r="O97" s="33">
        <f t="shared" si="14"/>
        <v>7696</v>
      </c>
      <c r="P97" s="20"/>
      <c r="Q97" s="32">
        <f t="shared" si="15"/>
        <v>1846599.1</v>
      </c>
      <c r="R97" s="32"/>
      <c r="S97" s="32">
        <f t="shared" si="16"/>
        <v>1882862.6</v>
      </c>
      <c r="T97" s="20"/>
      <c r="U97" s="20"/>
      <c r="V97" s="20"/>
      <c r="W97" s="32" t="e">
        <f t="shared" si="10"/>
        <v>#DIV/0!</v>
      </c>
    </row>
    <row r="98" spans="1:23" ht="71.25" hidden="1">
      <c r="A98" s="55"/>
      <c r="B98" s="44" t="s">
        <v>133</v>
      </c>
      <c r="C98" s="20"/>
      <c r="D98" s="20"/>
      <c r="E98" s="20"/>
      <c r="F98" s="32">
        <f t="shared" si="19"/>
        <v>0</v>
      </c>
      <c r="G98" s="32">
        <f t="shared" si="18"/>
        <v>89492</v>
      </c>
      <c r="H98" s="20"/>
      <c r="I98" s="32">
        <f t="shared" si="17"/>
        <v>675420</v>
      </c>
      <c r="J98" s="20"/>
      <c r="K98" s="33">
        <f t="shared" si="12"/>
        <v>1675961.7</v>
      </c>
      <c r="L98" s="32"/>
      <c r="M98" s="32">
        <f t="shared" si="13"/>
        <v>1675961.7</v>
      </c>
      <c r="N98" s="20"/>
      <c r="O98" s="33">
        <f t="shared" si="14"/>
        <v>7696</v>
      </c>
      <c r="P98" s="20"/>
      <c r="Q98" s="32">
        <f t="shared" si="15"/>
        <v>1846599.1</v>
      </c>
      <c r="R98" s="32"/>
      <c r="S98" s="32">
        <f t="shared" si="16"/>
        <v>1882862.6</v>
      </c>
      <c r="T98" s="20"/>
      <c r="U98" s="20"/>
      <c r="V98" s="20"/>
      <c r="W98" s="32" t="e">
        <f t="shared" si="10"/>
        <v>#DIV/0!</v>
      </c>
    </row>
    <row r="99" spans="1:23" ht="28.5" hidden="1">
      <c r="A99" s="55"/>
      <c r="B99" s="44" t="s">
        <v>134</v>
      </c>
      <c r="C99" s="20"/>
      <c r="D99" s="20"/>
      <c r="E99" s="20"/>
      <c r="F99" s="32">
        <f t="shared" si="19"/>
        <v>0</v>
      </c>
      <c r="G99" s="32">
        <f t="shared" si="18"/>
        <v>89492</v>
      </c>
      <c r="H99" s="20"/>
      <c r="I99" s="32">
        <f t="shared" si="17"/>
        <v>675420</v>
      </c>
      <c r="J99" s="20"/>
      <c r="K99" s="33">
        <f t="shared" si="12"/>
        <v>1675961.7</v>
      </c>
      <c r="L99" s="32"/>
      <c r="M99" s="32">
        <f t="shared" si="13"/>
        <v>1675961.7</v>
      </c>
      <c r="N99" s="20"/>
      <c r="O99" s="33">
        <f t="shared" si="14"/>
        <v>7696</v>
      </c>
      <c r="P99" s="20"/>
      <c r="Q99" s="32">
        <f t="shared" si="15"/>
        <v>1846599.1</v>
      </c>
      <c r="R99" s="32"/>
      <c r="S99" s="32">
        <f t="shared" si="16"/>
        <v>1882862.6</v>
      </c>
      <c r="T99" s="20"/>
      <c r="U99" s="20"/>
      <c r="V99" s="20"/>
      <c r="W99" s="32" t="e">
        <f t="shared" si="10"/>
        <v>#DIV/0!</v>
      </c>
    </row>
    <row r="100" spans="1:23" ht="60" customHeight="1">
      <c r="A100" s="55"/>
      <c r="B100" s="44" t="s">
        <v>199</v>
      </c>
      <c r="C100" s="20"/>
      <c r="D100" s="20"/>
      <c r="E100" s="20"/>
      <c r="F100" s="32">
        <f t="shared" si="19"/>
        <v>0</v>
      </c>
      <c r="G100" s="32">
        <f t="shared" si="18"/>
        <v>89492</v>
      </c>
      <c r="H100" s="20"/>
      <c r="I100" s="32">
        <f t="shared" si="17"/>
        <v>675420</v>
      </c>
      <c r="J100" s="20"/>
      <c r="K100" s="33">
        <f t="shared" si="12"/>
        <v>1675961.7</v>
      </c>
      <c r="L100" s="32"/>
      <c r="M100" s="32"/>
      <c r="N100" s="32">
        <v>15941.1</v>
      </c>
      <c r="O100" s="33">
        <f t="shared" si="14"/>
        <v>15941.1</v>
      </c>
      <c r="P100" s="20"/>
      <c r="Q100" s="32">
        <f t="shared" si="15"/>
        <v>15941.1</v>
      </c>
      <c r="R100" s="32"/>
      <c r="S100" s="32">
        <f t="shared" si="16"/>
        <v>15941.1</v>
      </c>
      <c r="T100" s="20"/>
      <c r="U100" s="32">
        <f>S100+T100</f>
        <v>15941.1</v>
      </c>
      <c r="V100" s="20">
        <v>15941.1</v>
      </c>
      <c r="W100" s="32">
        <f t="shared" si="10"/>
        <v>100</v>
      </c>
    </row>
    <row r="101" spans="1:23" ht="64.5" customHeight="1">
      <c r="A101" s="55"/>
      <c r="B101" s="44" t="s">
        <v>200</v>
      </c>
      <c r="C101" s="20"/>
      <c r="D101" s="20"/>
      <c r="E101" s="20"/>
      <c r="F101" s="32">
        <f t="shared" si="19"/>
        <v>0</v>
      </c>
      <c r="G101" s="32">
        <f t="shared" si="18"/>
        <v>89492</v>
      </c>
      <c r="H101" s="20"/>
      <c r="I101" s="32">
        <f t="shared" si="17"/>
        <v>675420</v>
      </c>
      <c r="J101" s="20"/>
      <c r="K101" s="33">
        <f t="shared" si="12"/>
        <v>1675961.7</v>
      </c>
      <c r="L101" s="32"/>
      <c r="M101" s="32"/>
      <c r="N101" s="32">
        <v>5319.4</v>
      </c>
      <c r="O101" s="33">
        <f t="shared" si="14"/>
        <v>5319.4</v>
      </c>
      <c r="P101" s="20"/>
      <c r="Q101" s="32">
        <f t="shared" si="15"/>
        <v>5319.4</v>
      </c>
      <c r="R101" s="32"/>
      <c r="S101" s="32">
        <f t="shared" si="16"/>
        <v>5319.4</v>
      </c>
      <c r="T101" s="20"/>
      <c r="U101" s="32">
        <f>S101+T101</f>
        <v>5319.4</v>
      </c>
      <c r="V101" s="20">
        <v>5319.4</v>
      </c>
      <c r="W101" s="32">
        <f t="shared" si="10"/>
        <v>100</v>
      </c>
    </row>
    <row r="102" spans="1:23" ht="57" hidden="1">
      <c r="A102" s="55"/>
      <c r="B102" s="44" t="s">
        <v>135</v>
      </c>
      <c r="C102" s="20"/>
      <c r="D102" s="20"/>
      <c r="E102" s="20"/>
      <c r="F102" s="32">
        <f t="shared" si="19"/>
        <v>0</v>
      </c>
      <c r="G102" s="32">
        <f t="shared" si="18"/>
        <v>89492</v>
      </c>
      <c r="H102" s="20"/>
      <c r="I102" s="32">
        <f t="shared" si="17"/>
        <v>675420</v>
      </c>
      <c r="J102" s="20"/>
      <c r="K102" s="33">
        <f t="shared" si="12"/>
        <v>1675961.7</v>
      </c>
      <c r="L102" s="32"/>
      <c r="M102" s="32">
        <f t="shared" si="13"/>
        <v>1675961.7</v>
      </c>
      <c r="N102" s="20"/>
      <c r="O102" s="33">
        <f t="shared" si="14"/>
        <v>1800147</v>
      </c>
      <c r="P102" s="20"/>
      <c r="Q102" s="32">
        <f t="shared" si="15"/>
        <v>1846599.1</v>
      </c>
      <c r="R102" s="32"/>
      <c r="S102" s="32">
        <f t="shared" si="16"/>
        <v>1882862.6</v>
      </c>
      <c r="T102" s="20"/>
      <c r="U102" s="20"/>
      <c r="V102" s="20"/>
      <c r="W102" s="32" t="e">
        <f t="shared" si="10"/>
        <v>#DIV/0!</v>
      </c>
    </row>
    <row r="103" spans="1:23" ht="57" hidden="1">
      <c r="A103" s="55"/>
      <c r="B103" s="44" t="s">
        <v>111</v>
      </c>
      <c r="C103" s="20"/>
      <c r="D103" s="20"/>
      <c r="E103" s="20"/>
      <c r="F103" s="32">
        <f t="shared" si="19"/>
        <v>0</v>
      </c>
      <c r="G103" s="32">
        <f t="shared" si="18"/>
        <v>89492</v>
      </c>
      <c r="H103" s="20"/>
      <c r="I103" s="32">
        <f t="shared" si="17"/>
        <v>675420</v>
      </c>
      <c r="J103" s="20"/>
      <c r="K103" s="33">
        <f t="shared" si="12"/>
        <v>1675961.7</v>
      </c>
      <c r="L103" s="32"/>
      <c r="M103" s="32">
        <f t="shared" si="13"/>
        <v>1675961.7</v>
      </c>
      <c r="N103" s="20"/>
      <c r="O103" s="33">
        <f t="shared" si="14"/>
        <v>1800147</v>
      </c>
      <c r="P103" s="20"/>
      <c r="Q103" s="32">
        <f t="shared" si="15"/>
        <v>1846599.1</v>
      </c>
      <c r="R103" s="32"/>
      <c r="S103" s="32">
        <f t="shared" si="16"/>
        <v>1882862.6</v>
      </c>
      <c r="T103" s="20"/>
      <c r="U103" s="20"/>
      <c r="V103" s="20"/>
      <c r="W103" s="32" t="e">
        <f t="shared" si="10"/>
        <v>#DIV/0!</v>
      </c>
    </row>
    <row r="104" spans="1:23" ht="42.75" hidden="1">
      <c r="A104" s="55"/>
      <c r="B104" s="44" t="s">
        <v>117</v>
      </c>
      <c r="C104" s="20"/>
      <c r="D104" s="20"/>
      <c r="E104" s="20"/>
      <c r="F104" s="32">
        <f t="shared" si="19"/>
        <v>0</v>
      </c>
      <c r="G104" s="32">
        <f t="shared" si="18"/>
        <v>89492</v>
      </c>
      <c r="H104" s="20"/>
      <c r="I104" s="32">
        <f t="shared" si="17"/>
        <v>675420</v>
      </c>
      <c r="J104" s="20"/>
      <c r="K104" s="33">
        <f t="shared" si="12"/>
        <v>1675961.7</v>
      </c>
      <c r="L104" s="32"/>
      <c r="M104" s="32">
        <f t="shared" si="13"/>
        <v>1675961.7</v>
      </c>
      <c r="N104" s="20"/>
      <c r="O104" s="33">
        <f t="shared" si="14"/>
        <v>1800147</v>
      </c>
      <c r="P104" s="20"/>
      <c r="Q104" s="32">
        <f t="shared" si="15"/>
        <v>1846599.1</v>
      </c>
      <c r="R104" s="32"/>
      <c r="S104" s="32">
        <f t="shared" si="16"/>
        <v>1882862.6</v>
      </c>
      <c r="T104" s="20"/>
      <c r="U104" s="20"/>
      <c r="V104" s="20"/>
      <c r="W104" s="32" t="e">
        <f t="shared" si="10"/>
        <v>#DIV/0!</v>
      </c>
    </row>
    <row r="105" spans="1:23" ht="42.75" hidden="1">
      <c r="A105" s="55"/>
      <c r="B105" s="44" t="s">
        <v>136</v>
      </c>
      <c r="C105" s="20"/>
      <c r="D105" s="20"/>
      <c r="E105" s="20"/>
      <c r="F105" s="32">
        <f t="shared" si="19"/>
        <v>0</v>
      </c>
      <c r="G105" s="32">
        <f t="shared" si="18"/>
        <v>89492</v>
      </c>
      <c r="H105" s="20"/>
      <c r="I105" s="32">
        <f t="shared" si="17"/>
        <v>675420</v>
      </c>
      <c r="J105" s="20"/>
      <c r="K105" s="33">
        <f t="shared" si="12"/>
        <v>1675961.7</v>
      </c>
      <c r="L105" s="32"/>
      <c r="M105" s="32">
        <f t="shared" si="13"/>
        <v>1675961.7</v>
      </c>
      <c r="N105" s="20"/>
      <c r="O105" s="33">
        <f t="shared" si="14"/>
        <v>1800147</v>
      </c>
      <c r="P105" s="20"/>
      <c r="Q105" s="32">
        <f t="shared" si="15"/>
        <v>1846599.1</v>
      </c>
      <c r="R105" s="32"/>
      <c r="S105" s="32">
        <f t="shared" si="16"/>
        <v>1882862.6</v>
      </c>
      <c r="T105" s="20"/>
      <c r="U105" s="20"/>
      <c r="V105" s="20"/>
      <c r="W105" s="32" t="e">
        <f t="shared" si="10"/>
        <v>#DIV/0!</v>
      </c>
    </row>
    <row r="106" spans="1:23" ht="42.75" hidden="1">
      <c r="A106" s="55"/>
      <c r="B106" s="44" t="s">
        <v>137</v>
      </c>
      <c r="C106" s="20"/>
      <c r="D106" s="20"/>
      <c r="E106" s="20"/>
      <c r="F106" s="32">
        <f t="shared" si="19"/>
        <v>0</v>
      </c>
      <c r="G106" s="32">
        <f t="shared" si="18"/>
        <v>89492</v>
      </c>
      <c r="H106" s="20"/>
      <c r="I106" s="32">
        <f t="shared" si="17"/>
        <v>675420</v>
      </c>
      <c r="J106" s="20"/>
      <c r="K106" s="33">
        <f t="shared" si="12"/>
        <v>1675961.7</v>
      </c>
      <c r="L106" s="32"/>
      <c r="M106" s="32">
        <f t="shared" si="13"/>
        <v>1675961.7</v>
      </c>
      <c r="N106" s="20"/>
      <c r="O106" s="33">
        <f t="shared" si="14"/>
        <v>1800147</v>
      </c>
      <c r="P106" s="20"/>
      <c r="Q106" s="32">
        <f t="shared" si="15"/>
        <v>1846599.1</v>
      </c>
      <c r="R106" s="32"/>
      <c r="S106" s="32">
        <f t="shared" si="16"/>
        <v>1882862.6</v>
      </c>
      <c r="T106" s="20"/>
      <c r="U106" s="20"/>
      <c r="V106" s="20"/>
      <c r="W106" s="32" t="e">
        <f t="shared" si="10"/>
        <v>#DIV/0!</v>
      </c>
    </row>
    <row r="107" spans="1:23" ht="42.75" hidden="1">
      <c r="A107" s="55"/>
      <c r="B107" s="30" t="s">
        <v>122</v>
      </c>
      <c r="C107" s="20"/>
      <c r="D107" s="20"/>
      <c r="E107" s="20"/>
      <c r="F107" s="32">
        <f t="shared" si="19"/>
        <v>0</v>
      </c>
      <c r="G107" s="32">
        <f t="shared" si="18"/>
        <v>89492</v>
      </c>
      <c r="H107" s="20"/>
      <c r="I107" s="32">
        <f t="shared" si="17"/>
        <v>675420</v>
      </c>
      <c r="J107" s="20"/>
      <c r="K107" s="33">
        <f t="shared" si="12"/>
        <v>1675961.7</v>
      </c>
      <c r="L107" s="32"/>
      <c r="M107" s="32">
        <f t="shared" si="13"/>
        <v>1675961.7</v>
      </c>
      <c r="N107" s="20"/>
      <c r="O107" s="33">
        <f t="shared" si="14"/>
        <v>1800147</v>
      </c>
      <c r="P107" s="20"/>
      <c r="Q107" s="32">
        <f t="shared" si="15"/>
        <v>1846599.1</v>
      </c>
      <c r="R107" s="32"/>
      <c r="S107" s="32">
        <f t="shared" si="16"/>
        <v>1882862.6</v>
      </c>
      <c r="T107" s="20"/>
      <c r="U107" s="20"/>
      <c r="V107" s="20"/>
      <c r="W107" s="32" t="e">
        <f t="shared" si="10"/>
        <v>#DIV/0!</v>
      </c>
    </row>
    <row r="108" spans="1:23" ht="71.25" hidden="1">
      <c r="A108" s="55"/>
      <c r="B108" s="30" t="s">
        <v>138</v>
      </c>
      <c r="C108" s="20"/>
      <c r="D108" s="20"/>
      <c r="E108" s="20"/>
      <c r="F108" s="32">
        <f t="shared" si="19"/>
        <v>0</v>
      </c>
      <c r="G108" s="32">
        <f t="shared" si="18"/>
        <v>89492</v>
      </c>
      <c r="H108" s="20"/>
      <c r="I108" s="32">
        <f t="shared" si="17"/>
        <v>675420</v>
      </c>
      <c r="J108" s="20"/>
      <c r="K108" s="33">
        <f t="shared" si="12"/>
        <v>1675961.7</v>
      </c>
      <c r="L108" s="32"/>
      <c r="M108" s="32">
        <f t="shared" si="13"/>
        <v>1675961.7</v>
      </c>
      <c r="N108" s="20"/>
      <c r="O108" s="33">
        <f t="shared" si="14"/>
        <v>1800147</v>
      </c>
      <c r="P108" s="20"/>
      <c r="Q108" s="32">
        <f t="shared" si="15"/>
        <v>1846599.1</v>
      </c>
      <c r="R108" s="32"/>
      <c r="S108" s="32">
        <f t="shared" si="16"/>
        <v>1882862.6</v>
      </c>
      <c r="T108" s="20"/>
      <c r="U108" s="20"/>
      <c r="V108" s="20"/>
      <c r="W108" s="32" t="e">
        <f t="shared" si="10"/>
        <v>#DIV/0!</v>
      </c>
    </row>
    <row r="109" spans="1:23" ht="85.5" hidden="1">
      <c r="A109" s="50"/>
      <c r="B109" s="44" t="s">
        <v>139</v>
      </c>
      <c r="C109" s="20"/>
      <c r="D109" s="20"/>
      <c r="E109" s="20"/>
      <c r="F109" s="32">
        <f t="shared" si="19"/>
        <v>0</v>
      </c>
      <c r="G109" s="32">
        <f t="shared" si="18"/>
        <v>89492</v>
      </c>
      <c r="H109" s="20"/>
      <c r="I109" s="32">
        <f t="shared" si="17"/>
        <v>675420</v>
      </c>
      <c r="J109" s="20"/>
      <c r="K109" s="33">
        <f t="shared" si="12"/>
        <v>1675961.7</v>
      </c>
      <c r="L109" s="32"/>
      <c r="M109" s="32">
        <f t="shared" si="13"/>
        <v>1675961.7</v>
      </c>
      <c r="N109" s="20"/>
      <c r="O109" s="33">
        <f t="shared" si="14"/>
        <v>1800147</v>
      </c>
      <c r="P109" s="20"/>
      <c r="Q109" s="32">
        <f t="shared" si="15"/>
        <v>1846599.1</v>
      </c>
      <c r="R109" s="32"/>
      <c r="S109" s="32">
        <f t="shared" si="16"/>
        <v>1882862.6</v>
      </c>
      <c r="T109" s="20"/>
      <c r="U109" s="20"/>
      <c r="V109" s="20"/>
      <c r="W109" s="32" t="e">
        <f t="shared" si="10"/>
        <v>#DIV/0!</v>
      </c>
    </row>
    <row r="110" spans="1:23" ht="57" hidden="1">
      <c r="A110" s="50"/>
      <c r="B110" s="44" t="s">
        <v>140</v>
      </c>
      <c r="C110" s="20"/>
      <c r="D110" s="20"/>
      <c r="E110" s="20"/>
      <c r="F110" s="32">
        <f t="shared" si="19"/>
        <v>0</v>
      </c>
      <c r="G110" s="32">
        <f t="shared" si="18"/>
        <v>89492</v>
      </c>
      <c r="H110" s="20"/>
      <c r="I110" s="32">
        <f t="shared" si="17"/>
        <v>675420</v>
      </c>
      <c r="J110" s="20"/>
      <c r="K110" s="33">
        <f t="shared" si="12"/>
        <v>1675961.7</v>
      </c>
      <c r="L110" s="32"/>
      <c r="M110" s="32">
        <f t="shared" si="13"/>
        <v>1675961.7</v>
      </c>
      <c r="N110" s="20"/>
      <c r="O110" s="33">
        <f t="shared" si="14"/>
        <v>1800147</v>
      </c>
      <c r="P110" s="20"/>
      <c r="Q110" s="32">
        <f t="shared" si="15"/>
        <v>1846599.1</v>
      </c>
      <c r="R110" s="32"/>
      <c r="S110" s="32">
        <f t="shared" si="16"/>
        <v>1882862.6</v>
      </c>
      <c r="T110" s="20"/>
      <c r="U110" s="20"/>
      <c r="V110" s="20"/>
      <c r="W110" s="32" t="e">
        <f t="shared" si="10"/>
        <v>#DIV/0!</v>
      </c>
    </row>
    <row r="111" spans="1:23" ht="114" hidden="1">
      <c r="A111" s="50"/>
      <c r="B111" s="56" t="s">
        <v>141</v>
      </c>
      <c r="C111" s="20"/>
      <c r="D111" s="20"/>
      <c r="E111" s="20"/>
      <c r="F111" s="32">
        <f t="shared" si="19"/>
        <v>0</v>
      </c>
      <c r="G111" s="32">
        <f t="shared" si="18"/>
        <v>89492</v>
      </c>
      <c r="H111" s="20"/>
      <c r="I111" s="32">
        <f t="shared" si="17"/>
        <v>675420</v>
      </c>
      <c r="J111" s="20"/>
      <c r="K111" s="33">
        <f t="shared" si="12"/>
        <v>1675961.7</v>
      </c>
      <c r="L111" s="32"/>
      <c r="M111" s="32">
        <f t="shared" si="13"/>
        <v>1675961.7</v>
      </c>
      <c r="N111" s="20"/>
      <c r="O111" s="33">
        <f t="shared" si="14"/>
        <v>1800147</v>
      </c>
      <c r="P111" s="20"/>
      <c r="Q111" s="32">
        <f t="shared" si="15"/>
        <v>1846599.1</v>
      </c>
      <c r="R111" s="32"/>
      <c r="S111" s="32">
        <f t="shared" si="16"/>
        <v>1882862.6</v>
      </c>
      <c r="T111" s="20"/>
      <c r="U111" s="20"/>
      <c r="V111" s="20"/>
      <c r="W111" s="32" t="e">
        <f t="shared" si="10"/>
        <v>#DIV/0!</v>
      </c>
    </row>
    <row r="112" spans="1:23" ht="71.25" hidden="1">
      <c r="A112" s="50"/>
      <c r="B112" s="56" t="s">
        <v>142</v>
      </c>
      <c r="C112" s="20"/>
      <c r="D112" s="20"/>
      <c r="E112" s="20"/>
      <c r="F112" s="32">
        <f t="shared" si="19"/>
        <v>0</v>
      </c>
      <c r="G112" s="32">
        <f t="shared" si="18"/>
        <v>89492</v>
      </c>
      <c r="H112" s="20"/>
      <c r="I112" s="32">
        <f t="shared" si="17"/>
        <v>675420</v>
      </c>
      <c r="J112" s="20"/>
      <c r="K112" s="33">
        <f t="shared" si="12"/>
        <v>1675961.7</v>
      </c>
      <c r="L112" s="32"/>
      <c r="M112" s="32">
        <f t="shared" si="13"/>
        <v>1675961.7</v>
      </c>
      <c r="N112" s="20"/>
      <c r="O112" s="33">
        <f t="shared" si="14"/>
        <v>1800147</v>
      </c>
      <c r="P112" s="20"/>
      <c r="Q112" s="32">
        <f t="shared" si="15"/>
        <v>1846599.1</v>
      </c>
      <c r="R112" s="32"/>
      <c r="S112" s="32">
        <f t="shared" si="16"/>
        <v>1882862.6</v>
      </c>
      <c r="T112" s="20"/>
      <c r="U112" s="20"/>
      <c r="V112" s="20"/>
      <c r="W112" s="32" t="e">
        <f t="shared" si="10"/>
        <v>#DIV/0!</v>
      </c>
    </row>
    <row r="113" spans="1:23" ht="85.5" hidden="1">
      <c r="A113" s="50"/>
      <c r="B113" s="56" t="s">
        <v>143</v>
      </c>
      <c r="C113" s="20"/>
      <c r="D113" s="20"/>
      <c r="E113" s="20"/>
      <c r="F113" s="32">
        <f t="shared" si="19"/>
        <v>0</v>
      </c>
      <c r="G113" s="32">
        <f t="shared" si="18"/>
        <v>89492</v>
      </c>
      <c r="H113" s="20"/>
      <c r="I113" s="32">
        <f t="shared" si="17"/>
        <v>675420</v>
      </c>
      <c r="J113" s="20"/>
      <c r="K113" s="33">
        <f t="shared" si="12"/>
        <v>1675961.7</v>
      </c>
      <c r="L113" s="32"/>
      <c r="M113" s="32">
        <f t="shared" si="13"/>
        <v>1675961.7</v>
      </c>
      <c r="N113" s="20"/>
      <c r="O113" s="33">
        <f t="shared" si="14"/>
        <v>1800147</v>
      </c>
      <c r="P113" s="20"/>
      <c r="Q113" s="32">
        <f t="shared" si="15"/>
        <v>1846599.1</v>
      </c>
      <c r="R113" s="32"/>
      <c r="S113" s="32">
        <f t="shared" si="16"/>
        <v>1882862.6</v>
      </c>
      <c r="T113" s="20"/>
      <c r="U113" s="20"/>
      <c r="V113" s="20"/>
      <c r="W113" s="32" t="e">
        <f t="shared" si="10"/>
        <v>#DIV/0!</v>
      </c>
    </row>
    <row r="114" spans="1:23" ht="42.75" hidden="1">
      <c r="A114" s="50"/>
      <c r="B114" s="56" t="s">
        <v>144</v>
      </c>
      <c r="C114" s="20"/>
      <c r="D114" s="20"/>
      <c r="E114" s="20"/>
      <c r="F114" s="32">
        <f t="shared" si="19"/>
        <v>0</v>
      </c>
      <c r="G114" s="32">
        <f t="shared" si="18"/>
        <v>89492</v>
      </c>
      <c r="H114" s="20"/>
      <c r="I114" s="32">
        <f t="shared" si="17"/>
        <v>675420</v>
      </c>
      <c r="J114" s="20"/>
      <c r="K114" s="33">
        <f t="shared" si="12"/>
        <v>1675961.7</v>
      </c>
      <c r="L114" s="32"/>
      <c r="M114" s="32">
        <f t="shared" si="13"/>
        <v>1675961.7</v>
      </c>
      <c r="N114" s="20"/>
      <c r="O114" s="33">
        <f t="shared" si="14"/>
        <v>1800147</v>
      </c>
      <c r="P114" s="20"/>
      <c r="Q114" s="32">
        <f t="shared" si="15"/>
        <v>1846599.1</v>
      </c>
      <c r="R114" s="32"/>
      <c r="S114" s="32">
        <f t="shared" si="16"/>
        <v>1882862.6</v>
      </c>
      <c r="T114" s="20"/>
      <c r="U114" s="20"/>
      <c r="V114" s="20"/>
      <c r="W114" s="32" t="e">
        <f t="shared" si="10"/>
        <v>#DIV/0!</v>
      </c>
    </row>
    <row r="115" spans="1:23" ht="57" hidden="1">
      <c r="A115" s="57"/>
      <c r="B115" s="58" t="s">
        <v>145</v>
      </c>
      <c r="C115" s="20"/>
      <c r="D115" s="20"/>
      <c r="E115" s="20"/>
      <c r="F115" s="32">
        <f t="shared" si="19"/>
        <v>0</v>
      </c>
      <c r="G115" s="32">
        <f t="shared" si="18"/>
        <v>89492</v>
      </c>
      <c r="H115" s="20"/>
      <c r="I115" s="32">
        <f t="shared" si="17"/>
        <v>675420</v>
      </c>
      <c r="J115" s="20"/>
      <c r="K115" s="33">
        <f t="shared" si="12"/>
        <v>1675961.7</v>
      </c>
      <c r="L115" s="32"/>
      <c r="M115" s="32">
        <f t="shared" si="13"/>
        <v>1675961.7</v>
      </c>
      <c r="N115" s="20"/>
      <c r="O115" s="33">
        <f t="shared" si="14"/>
        <v>1800147</v>
      </c>
      <c r="P115" s="20"/>
      <c r="Q115" s="32">
        <f t="shared" si="15"/>
        <v>1846599.1</v>
      </c>
      <c r="R115" s="32"/>
      <c r="S115" s="32">
        <f t="shared" si="16"/>
        <v>1882862.6</v>
      </c>
      <c r="T115" s="20"/>
      <c r="U115" s="20"/>
      <c r="V115" s="20"/>
      <c r="W115" s="32" t="e">
        <f t="shared" si="10"/>
        <v>#DIV/0!</v>
      </c>
    </row>
    <row r="116" spans="1:23" ht="42.75" hidden="1">
      <c r="A116" s="57"/>
      <c r="B116" s="56" t="s">
        <v>146</v>
      </c>
      <c r="C116" s="20"/>
      <c r="D116" s="20"/>
      <c r="E116" s="20"/>
      <c r="F116" s="32">
        <f t="shared" si="19"/>
        <v>0</v>
      </c>
      <c r="G116" s="32">
        <f t="shared" si="18"/>
        <v>89492</v>
      </c>
      <c r="H116" s="20"/>
      <c r="I116" s="32">
        <f t="shared" si="17"/>
        <v>675420</v>
      </c>
      <c r="J116" s="20"/>
      <c r="K116" s="33">
        <f t="shared" si="12"/>
        <v>1675961.7</v>
      </c>
      <c r="L116" s="32"/>
      <c r="M116" s="32">
        <f t="shared" si="13"/>
        <v>1675961.7</v>
      </c>
      <c r="N116" s="20"/>
      <c r="O116" s="33">
        <f t="shared" si="14"/>
        <v>1800147</v>
      </c>
      <c r="P116" s="20"/>
      <c r="Q116" s="32">
        <f t="shared" si="15"/>
        <v>1846599.1</v>
      </c>
      <c r="R116" s="32"/>
      <c r="S116" s="32">
        <f t="shared" si="16"/>
        <v>1882862.6</v>
      </c>
      <c r="T116" s="20"/>
      <c r="U116" s="20"/>
      <c r="V116" s="20"/>
      <c r="W116" s="32" t="e">
        <f t="shared" si="10"/>
        <v>#DIV/0!</v>
      </c>
    </row>
    <row r="117" spans="1:23" ht="42.75" hidden="1">
      <c r="A117" s="57"/>
      <c r="B117" s="56" t="s">
        <v>147</v>
      </c>
      <c r="C117" s="20"/>
      <c r="D117" s="20"/>
      <c r="E117" s="20"/>
      <c r="F117" s="32">
        <f t="shared" si="19"/>
        <v>0</v>
      </c>
      <c r="G117" s="32">
        <f t="shared" si="18"/>
        <v>89492</v>
      </c>
      <c r="H117" s="20"/>
      <c r="I117" s="32">
        <f t="shared" si="17"/>
        <v>675420</v>
      </c>
      <c r="J117" s="20"/>
      <c r="K117" s="33">
        <f t="shared" si="12"/>
        <v>1675961.7</v>
      </c>
      <c r="L117" s="32"/>
      <c r="M117" s="32">
        <f t="shared" si="13"/>
        <v>1675961.7</v>
      </c>
      <c r="N117" s="20"/>
      <c r="O117" s="33">
        <f t="shared" si="14"/>
        <v>1800147</v>
      </c>
      <c r="P117" s="20"/>
      <c r="Q117" s="32">
        <f t="shared" si="15"/>
        <v>1846599.1</v>
      </c>
      <c r="R117" s="32"/>
      <c r="S117" s="32">
        <f t="shared" si="16"/>
        <v>1882862.6</v>
      </c>
      <c r="T117" s="20"/>
      <c r="U117" s="20"/>
      <c r="V117" s="20"/>
      <c r="W117" s="32" t="e">
        <f t="shared" si="10"/>
        <v>#DIV/0!</v>
      </c>
    </row>
    <row r="118" spans="1:23" ht="57" hidden="1">
      <c r="A118" s="57"/>
      <c r="B118" s="56" t="s">
        <v>148</v>
      </c>
      <c r="C118" s="20"/>
      <c r="D118" s="20"/>
      <c r="E118" s="20"/>
      <c r="F118" s="32">
        <f t="shared" si="19"/>
        <v>0</v>
      </c>
      <c r="G118" s="32">
        <f t="shared" si="18"/>
        <v>89492</v>
      </c>
      <c r="H118" s="20"/>
      <c r="I118" s="32">
        <f t="shared" si="17"/>
        <v>675420</v>
      </c>
      <c r="J118" s="20"/>
      <c r="K118" s="33">
        <f t="shared" si="12"/>
        <v>1675961.7</v>
      </c>
      <c r="L118" s="32"/>
      <c r="M118" s="32">
        <f t="shared" si="13"/>
        <v>1675961.7</v>
      </c>
      <c r="N118" s="20"/>
      <c r="O118" s="33">
        <f t="shared" si="14"/>
        <v>1800147</v>
      </c>
      <c r="P118" s="20"/>
      <c r="Q118" s="32">
        <f t="shared" si="15"/>
        <v>1846599.1</v>
      </c>
      <c r="R118" s="32"/>
      <c r="S118" s="32">
        <f t="shared" si="16"/>
        <v>1882862.6</v>
      </c>
      <c r="T118" s="20"/>
      <c r="U118" s="20"/>
      <c r="V118" s="20"/>
      <c r="W118" s="32" t="e">
        <f t="shared" si="10"/>
        <v>#DIV/0!</v>
      </c>
    </row>
    <row r="119" spans="1:23" ht="55.5" customHeight="1">
      <c r="A119" s="57"/>
      <c r="B119" s="59" t="s">
        <v>180</v>
      </c>
      <c r="C119" s="32">
        <v>60000</v>
      </c>
      <c r="D119" s="20"/>
      <c r="E119" s="20"/>
      <c r="F119" s="32">
        <v>15000</v>
      </c>
      <c r="G119" s="32">
        <f t="shared" si="18"/>
        <v>75000</v>
      </c>
      <c r="H119" s="20"/>
      <c r="I119" s="32">
        <f t="shared" si="17"/>
        <v>75000</v>
      </c>
      <c r="J119" s="20"/>
      <c r="K119" s="33">
        <f t="shared" si="12"/>
        <v>75000</v>
      </c>
      <c r="L119" s="32"/>
      <c r="M119" s="32">
        <f t="shared" si="13"/>
        <v>75000</v>
      </c>
      <c r="N119" s="20"/>
      <c r="O119" s="33">
        <f t="shared" si="14"/>
        <v>75000</v>
      </c>
      <c r="P119" s="20"/>
      <c r="Q119" s="32">
        <f t="shared" si="15"/>
        <v>75000</v>
      </c>
      <c r="R119" s="32"/>
      <c r="S119" s="32">
        <f t="shared" si="16"/>
        <v>75000</v>
      </c>
      <c r="T119" s="20">
        <v>9400</v>
      </c>
      <c r="U119" s="32">
        <f>S119+T119</f>
        <v>84400</v>
      </c>
      <c r="V119" s="20">
        <v>44856.4</v>
      </c>
      <c r="W119" s="32">
        <f t="shared" si="10"/>
        <v>53.14739336492891</v>
      </c>
    </row>
    <row r="120" spans="1:23" ht="57" hidden="1">
      <c r="A120" s="57"/>
      <c r="B120" s="59" t="s">
        <v>149</v>
      </c>
      <c r="C120" s="20"/>
      <c r="D120" s="20"/>
      <c r="E120" s="20"/>
      <c r="F120" s="20"/>
      <c r="G120" s="32">
        <f t="shared" si="18"/>
        <v>0</v>
      </c>
      <c r="H120" s="20"/>
      <c r="I120" s="32">
        <f t="shared" si="17"/>
        <v>0</v>
      </c>
      <c r="J120" s="20"/>
      <c r="K120" s="33">
        <f t="shared" si="12"/>
        <v>0</v>
      </c>
      <c r="L120" s="32"/>
      <c r="M120" s="32">
        <f t="shared" si="13"/>
        <v>0</v>
      </c>
      <c r="N120" s="20"/>
      <c r="O120" s="33">
        <f t="shared" si="14"/>
        <v>0</v>
      </c>
      <c r="P120" s="20"/>
      <c r="Q120" s="32">
        <f t="shared" si="15"/>
        <v>0</v>
      </c>
      <c r="R120" s="32"/>
      <c r="S120" s="32">
        <f t="shared" si="16"/>
        <v>0</v>
      </c>
      <c r="T120" s="20"/>
      <c r="U120" s="20"/>
      <c r="V120" s="20"/>
      <c r="W120" s="32" t="e">
        <f t="shared" si="10"/>
        <v>#DIV/0!</v>
      </c>
    </row>
    <row r="121" spans="1:23" ht="57" hidden="1">
      <c r="A121" s="57"/>
      <c r="B121" s="59" t="s">
        <v>150</v>
      </c>
      <c r="C121" s="20"/>
      <c r="D121" s="20"/>
      <c r="E121" s="20"/>
      <c r="F121" s="20"/>
      <c r="G121" s="32">
        <f t="shared" si="18"/>
        <v>0</v>
      </c>
      <c r="H121" s="20"/>
      <c r="I121" s="32">
        <f t="shared" si="17"/>
        <v>0</v>
      </c>
      <c r="J121" s="20"/>
      <c r="K121" s="33">
        <f t="shared" si="12"/>
        <v>0</v>
      </c>
      <c r="L121" s="32"/>
      <c r="M121" s="32">
        <f t="shared" si="13"/>
        <v>0</v>
      </c>
      <c r="N121" s="20"/>
      <c r="O121" s="33">
        <f t="shared" si="14"/>
        <v>0</v>
      </c>
      <c r="P121" s="20"/>
      <c r="Q121" s="32">
        <f t="shared" si="15"/>
        <v>0</v>
      </c>
      <c r="R121" s="32"/>
      <c r="S121" s="32">
        <f t="shared" si="16"/>
        <v>0</v>
      </c>
      <c r="T121" s="20"/>
      <c r="U121" s="20"/>
      <c r="V121" s="20"/>
      <c r="W121" s="32" t="e">
        <f t="shared" si="10"/>
        <v>#DIV/0!</v>
      </c>
    </row>
    <row r="122" spans="1:23" ht="57" hidden="1">
      <c r="A122" s="57"/>
      <c r="B122" s="59" t="s">
        <v>151</v>
      </c>
      <c r="C122" s="20"/>
      <c r="D122" s="20"/>
      <c r="E122" s="20"/>
      <c r="F122" s="20"/>
      <c r="G122" s="32">
        <f t="shared" si="18"/>
        <v>0</v>
      </c>
      <c r="H122" s="20"/>
      <c r="I122" s="32">
        <f t="shared" si="17"/>
        <v>0</v>
      </c>
      <c r="J122" s="20"/>
      <c r="K122" s="33">
        <f t="shared" si="12"/>
        <v>0</v>
      </c>
      <c r="L122" s="32"/>
      <c r="M122" s="32">
        <f t="shared" si="13"/>
        <v>0</v>
      </c>
      <c r="N122" s="20"/>
      <c r="O122" s="33">
        <f t="shared" si="14"/>
        <v>0</v>
      </c>
      <c r="P122" s="20"/>
      <c r="Q122" s="32">
        <f t="shared" si="15"/>
        <v>0</v>
      </c>
      <c r="R122" s="32"/>
      <c r="S122" s="32">
        <f t="shared" si="16"/>
        <v>0</v>
      </c>
      <c r="T122" s="20"/>
      <c r="U122" s="20"/>
      <c r="V122" s="20"/>
      <c r="W122" s="32" t="e">
        <f t="shared" si="10"/>
        <v>#DIV/0!</v>
      </c>
    </row>
    <row r="123" spans="1:23" ht="42.75" hidden="1">
      <c r="A123" s="57"/>
      <c r="B123" s="59" t="s">
        <v>152</v>
      </c>
      <c r="C123" s="20"/>
      <c r="D123" s="20"/>
      <c r="E123" s="20"/>
      <c r="F123" s="20"/>
      <c r="G123" s="32">
        <f t="shared" si="18"/>
        <v>0</v>
      </c>
      <c r="H123" s="20"/>
      <c r="I123" s="32">
        <f t="shared" si="17"/>
        <v>0</v>
      </c>
      <c r="J123" s="20"/>
      <c r="K123" s="33">
        <f t="shared" si="12"/>
        <v>0</v>
      </c>
      <c r="L123" s="32"/>
      <c r="M123" s="32">
        <f t="shared" si="13"/>
        <v>0</v>
      </c>
      <c r="N123" s="20"/>
      <c r="O123" s="33">
        <f t="shared" si="14"/>
        <v>0</v>
      </c>
      <c r="P123" s="20"/>
      <c r="Q123" s="32">
        <f t="shared" si="15"/>
        <v>0</v>
      </c>
      <c r="R123" s="32"/>
      <c r="S123" s="32">
        <f t="shared" si="16"/>
        <v>0</v>
      </c>
      <c r="T123" s="20"/>
      <c r="U123" s="20"/>
      <c r="V123" s="20"/>
      <c r="W123" s="32" t="e">
        <f t="shared" si="10"/>
        <v>#DIV/0!</v>
      </c>
    </row>
    <row r="124" spans="1:23" ht="42.75">
      <c r="A124" s="57"/>
      <c r="B124" s="59" t="s">
        <v>181</v>
      </c>
      <c r="C124" s="32">
        <v>30000</v>
      </c>
      <c r="D124" s="20"/>
      <c r="E124" s="20"/>
      <c r="F124" s="20"/>
      <c r="G124" s="32">
        <f t="shared" si="18"/>
        <v>30000</v>
      </c>
      <c r="H124" s="20"/>
      <c r="I124" s="32">
        <f t="shared" si="17"/>
        <v>30000</v>
      </c>
      <c r="J124" s="20"/>
      <c r="K124" s="33">
        <f t="shared" si="12"/>
        <v>30000</v>
      </c>
      <c r="L124" s="32"/>
      <c r="M124" s="60">
        <f t="shared" si="13"/>
        <v>30000</v>
      </c>
      <c r="N124" s="61"/>
      <c r="O124" s="60">
        <f t="shared" si="14"/>
        <v>30000</v>
      </c>
      <c r="P124" s="20"/>
      <c r="Q124" s="32">
        <f t="shared" si="15"/>
        <v>30000</v>
      </c>
      <c r="R124" s="32"/>
      <c r="S124" s="32">
        <f t="shared" si="16"/>
        <v>30000</v>
      </c>
      <c r="T124" s="20">
        <v>-1399</v>
      </c>
      <c r="U124" s="32">
        <f>S124+T124</f>
        <v>28601</v>
      </c>
      <c r="V124" s="20"/>
      <c r="W124" s="32"/>
    </row>
    <row r="125" spans="1:23" ht="57" hidden="1">
      <c r="A125" s="57"/>
      <c r="B125" s="59" t="s">
        <v>182</v>
      </c>
      <c r="C125" s="32">
        <v>150</v>
      </c>
      <c r="D125" s="20"/>
      <c r="E125" s="20"/>
      <c r="F125" s="20"/>
      <c r="G125" s="32">
        <f t="shared" si="18"/>
        <v>150</v>
      </c>
      <c r="H125" s="20"/>
      <c r="I125" s="32">
        <f t="shared" si="17"/>
        <v>150</v>
      </c>
      <c r="J125" s="20"/>
      <c r="K125" s="33">
        <f t="shared" si="12"/>
        <v>150</v>
      </c>
      <c r="L125" s="32"/>
      <c r="M125" s="60">
        <f t="shared" si="13"/>
        <v>150</v>
      </c>
      <c r="N125" s="61"/>
      <c r="O125" s="60">
        <f t="shared" si="14"/>
        <v>150</v>
      </c>
      <c r="P125" s="32">
        <v>-150</v>
      </c>
      <c r="Q125" s="32">
        <f t="shared" si="15"/>
        <v>0</v>
      </c>
      <c r="R125" s="32"/>
      <c r="S125" s="32">
        <f t="shared" si="16"/>
        <v>0</v>
      </c>
      <c r="T125" s="20"/>
      <c r="U125" s="20"/>
      <c r="V125" s="20"/>
      <c r="W125" s="32"/>
    </row>
    <row r="126" spans="1:23" ht="65.25" customHeight="1">
      <c r="A126" s="57"/>
      <c r="B126" s="59" t="s">
        <v>183</v>
      </c>
      <c r="C126" s="32">
        <v>1300</v>
      </c>
      <c r="D126" s="20"/>
      <c r="E126" s="20"/>
      <c r="F126" s="20"/>
      <c r="G126" s="32">
        <f t="shared" si="18"/>
        <v>1300</v>
      </c>
      <c r="H126" s="20"/>
      <c r="I126" s="32">
        <f t="shared" si="17"/>
        <v>1300</v>
      </c>
      <c r="J126" s="20"/>
      <c r="K126" s="33">
        <f t="shared" si="12"/>
        <v>1300</v>
      </c>
      <c r="L126" s="32"/>
      <c r="M126" s="60">
        <f t="shared" si="13"/>
        <v>1300</v>
      </c>
      <c r="N126" s="61"/>
      <c r="O126" s="60">
        <f t="shared" si="14"/>
        <v>1300</v>
      </c>
      <c r="P126" s="20"/>
      <c r="Q126" s="32">
        <f t="shared" si="15"/>
        <v>1300</v>
      </c>
      <c r="R126" s="32"/>
      <c r="S126" s="32">
        <f t="shared" si="16"/>
        <v>1300</v>
      </c>
      <c r="T126" s="20"/>
      <c r="U126" s="32">
        <f>S126+T126</f>
        <v>1300</v>
      </c>
      <c r="V126" s="20"/>
      <c r="W126" s="32"/>
    </row>
    <row r="127" spans="1:23" ht="57.75" customHeight="1" hidden="1">
      <c r="A127" s="57"/>
      <c r="B127" s="59" t="s">
        <v>185</v>
      </c>
      <c r="C127" s="32">
        <v>19300</v>
      </c>
      <c r="D127" s="20"/>
      <c r="E127" s="20"/>
      <c r="F127" s="20"/>
      <c r="G127" s="32">
        <f t="shared" si="18"/>
        <v>19300</v>
      </c>
      <c r="H127" s="20">
        <v>-19300</v>
      </c>
      <c r="I127" s="32">
        <f t="shared" si="17"/>
        <v>0</v>
      </c>
      <c r="J127" s="20"/>
      <c r="K127" s="33">
        <f t="shared" si="12"/>
        <v>0</v>
      </c>
      <c r="L127" s="32"/>
      <c r="M127" s="60">
        <f t="shared" si="13"/>
        <v>0</v>
      </c>
      <c r="N127" s="61"/>
      <c r="O127" s="60">
        <f t="shared" si="14"/>
        <v>0</v>
      </c>
      <c r="P127" s="20"/>
      <c r="Q127" s="32">
        <f t="shared" si="15"/>
        <v>0</v>
      </c>
      <c r="R127" s="32"/>
      <c r="S127" s="32">
        <f t="shared" si="16"/>
        <v>0</v>
      </c>
      <c r="T127" s="20"/>
      <c r="U127" s="20"/>
      <c r="V127" s="20"/>
      <c r="W127" s="32" t="e">
        <f t="shared" si="10"/>
        <v>#DIV/0!</v>
      </c>
    </row>
    <row r="128" spans="1:23" ht="87" customHeight="1">
      <c r="A128" s="57"/>
      <c r="B128" s="56" t="s">
        <v>214</v>
      </c>
      <c r="C128" s="32">
        <v>119474</v>
      </c>
      <c r="D128" s="20"/>
      <c r="E128" s="20"/>
      <c r="F128" s="20"/>
      <c r="G128" s="32">
        <f t="shared" si="18"/>
        <v>119474</v>
      </c>
      <c r="H128" s="20"/>
      <c r="I128" s="20">
        <f t="shared" si="17"/>
        <v>119474</v>
      </c>
      <c r="J128" s="20"/>
      <c r="K128" s="33">
        <f t="shared" si="12"/>
        <v>119474</v>
      </c>
      <c r="L128" s="32"/>
      <c r="M128" s="60">
        <f t="shared" si="13"/>
        <v>119474</v>
      </c>
      <c r="N128" s="61"/>
      <c r="O128" s="60">
        <f t="shared" si="14"/>
        <v>119474</v>
      </c>
      <c r="P128" s="20"/>
      <c r="Q128" s="32">
        <f t="shared" si="15"/>
        <v>119474</v>
      </c>
      <c r="R128" s="32"/>
      <c r="S128" s="32">
        <f t="shared" si="16"/>
        <v>119474</v>
      </c>
      <c r="T128" s="20"/>
      <c r="U128" s="32">
        <f>S128+T128</f>
        <v>119474</v>
      </c>
      <c r="V128" s="32">
        <v>40992</v>
      </c>
      <c r="W128" s="32">
        <f t="shared" si="10"/>
        <v>34.310393893231996</v>
      </c>
    </row>
    <row r="129" spans="1:23" ht="48" customHeight="1">
      <c r="A129" s="57"/>
      <c r="B129" s="59" t="s">
        <v>184</v>
      </c>
      <c r="C129" s="32">
        <v>67822</v>
      </c>
      <c r="D129" s="20"/>
      <c r="E129" s="20"/>
      <c r="F129" s="20"/>
      <c r="G129" s="32">
        <f t="shared" si="18"/>
        <v>67822</v>
      </c>
      <c r="H129" s="20">
        <v>2472</v>
      </c>
      <c r="I129" s="32">
        <f t="shared" si="17"/>
        <v>70294</v>
      </c>
      <c r="J129" s="20"/>
      <c r="K129" s="33">
        <f t="shared" si="12"/>
        <v>70294</v>
      </c>
      <c r="L129" s="32"/>
      <c r="M129" s="60">
        <f t="shared" si="13"/>
        <v>70294</v>
      </c>
      <c r="N129" s="61"/>
      <c r="O129" s="60">
        <f t="shared" si="14"/>
        <v>70294</v>
      </c>
      <c r="P129" s="20"/>
      <c r="Q129" s="32">
        <f t="shared" si="15"/>
        <v>70294</v>
      </c>
      <c r="R129" s="32"/>
      <c r="S129" s="32">
        <f t="shared" si="16"/>
        <v>70294</v>
      </c>
      <c r="T129" s="20"/>
      <c r="U129" s="32">
        <f>S129+T129</f>
        <v>70294</v>
      </c>
      <c r="V129" s="20">
        <v>47166.4</v>
      </c>
      <c r="W129" s="32">
        <f t="shared" si="10"/>
        <v>67.09875665063875</v>
      </c>
    </row>
    <row r="130" spans="1:23" ht="44.25" customHeight="1">
      <c r="A130" s="57"/>
      <c r="B130" s="59" t="s">
        <v>179</v>
      </c>
      <c r="C130" s="32">
        <v>4398</v>
      </c>
      <c r="D130" s="20"/>
      <c r="E130" s="20"/>
      <c r="F130" s="20"/>
      <c r="G130" s="32">
        <f t="shared" si="18"/>
        <v>4398</v>
      </c>
      <c r="H130" s="20"/>
      <c r="I130" s="32">
        <f t="shared" si="17"/>
        <v>4398</v>
      </c>
      <c r="J130" s="20"/>
      <c r="K130" s="33">
        <f t="shared" si="12"/>
        <v>4398</v>
      </c>
      <c r="L130" s="32"/>
      <c r="M130" s="60">
        <f t="shared" si="13"/>
        <v>4398</v>
      </c>
      <c r="N130" s="61"/>
      <c r="O130" s="60">
        <f t="shared" si="14"/>
        <v>4398</v>
      </c>
      <c r="P130" s="32">
        <v>18000</v>
      </c>
      <c r="Q130" s="32">
        <f t="shared" si="15"/>
        <v>22398</v>
      </c>
      <c r="R130" s="32"/>
      <c r="S130" s="32">
        <f t="shared" si="16"/>
        <v>22398</v>
      </c>
      <c r="T130" s="20">
        <v>1000</v>
      </c>
      <c r="U130" s="32">
        <f>S130+T130</f>
        <v>23398</v>
      </c>
      <c r="V130" s="32">
        <v>4398</v>
      </c>
      <c r="W130" s="32">
        <f t="shared" si="10"/>
        <v>18.79647833148132</v>
      </c>
    </row>
    <row r="131" spans="1:23" ht="42.75" hidden="1">
      <c r="A131" s="57"/>
      <c r="B131" s="59" t="s">
        <v>153</v>
      </c>
      <c r="C131" s="20"/>
      <c r="D131" s="20"/>
      <c r="E131" s="20"/>
      <c r="F131" s="20"/>
      <c r="G131" s="32">
        <f t="shared" si="18"/>
        <v>0</v>
      </c>
      <c r="H131" s="20"/>
      <c r="I131" s="32">
        <f t="shared" si="17"/>
        <v>0</v>
      </c>
      <c r="J131" s="20"/>
      <c r="K131" s="33">
        <f t="shared" si="12"/>
        <v>0</v>
      </c>
      <c r="L131" s="32"/>
      <c r="M131" s="60">
        <f t="shared" si="13"/>
        <v>0</v>
      </c>
      <c r="N131" s="61"/>
      <c r="O131" s="60">
        <f t="shared" si="14"/>
        <v>0</v>
      </c>
      <c r="P131" s="20"/>
      <c r="Q131" s="32">
        <f t="shared" si="15"/>
        <v>0</v>
      </c>
      <c r="R131" s="32"/>
      <c r="S131" s="32">
        <f t="shared" si="16"/>
        <v>0</v>
      </c>
      <c r="T131" s="20"/>
      <c r="U131" s="20"/>
      <c r="V131" s="20"/>
      <c r="W131" s="32" t="e">
        <f t="shared" si="10"/>
        <v>#DIV/0!</v>
      </c>
    </row>
    <row r="132" spans="1:23" ht="42.75" hidden="1">
      <c r="A132" s="57"/>
      <c r="B132" s="59" t="s">
        <v>154</v>
      </c>
      <c r="C132" s="20"/>
      <c r="D132" s="20"/>
      <c r="E132" s="20"/>
      <c r="F132" s="20"/>
      <c r="G132" s="32">
        <f t="shared" si="18"/>
        <v>0</v>
      </c>
      <c r="H132" s="20"/>
      <c r="I132" s="32">
        <f t="shared" si="17"/>
        <v>0</v>
      </c>
      <c r="J132" s="20"/>
      <c r="K132" s="33">
        <f t="shared" si="12"/>
        <v>0</v>
      </c>
      <c r="L132" s="32"/>
      <c r="M132" s="60">
        <f t="shared" si="13"/>
        <v>0</v>
      </c>
      <c r="N132" s="61"/>
      <c r="O132" s="60">
        <f t="shared" si="14"/>
        <v>0</v>
      </c>
      <c r="P132" s="20"/>
      <c r="Q132" s="32">
        <f t="shared" si="15"/>
        <v>0</v>
      </c>
      <c r="R132" s="32"/>
      <c r="S132" s="32">
        <f t="shared" si="16"/>
        <v>0</v>
      </c>
      <c r="T132" s="20"/>
      <c r="U132" s="20"/>
      <c r="V132" s="20"/>
      <c r="W132" s="32" t="e">
        <f t="shared" si="10"/>
        <v>#DIV/0!</v>
      </c>
    </row>
    <row r="133" spans="1:23" ht="57" hidden="1">
      <c r="A133" s="57"/>
      <c r="B133" s="59" t="s">
        <v>155</v>
      </c>
      <c r="C133" s="20"/>
      <c r="D133" s="20"/>
      <c r="E133" s="20"/>
      <c r="F133" s="20"/>
      <c r="G133" s="32">
        <f t="shared" si="18"/>
        <v>0</v>
      </c>
      <c r="H133" s="20"/>
      <c r="I133" s="32">
        <f t="shared" si="17"/>
        <v>0</v>
      </c>
      <c r="J133" s="20"/>
      <c r="K133" s="33">
        <f t="shared" si="12"/>
        <v>0</v>
      </c>
      <c r="L133" s="32"/>
      <c r="M133" s="60">
        <f t="shared" si="13"/>
        <v>0</v>
      </c>
      <c r="N133" s="61"/>
      <c r="O133" s="60">
        <f t="shared" si="14"/>
        <v>0</v>
      </c>
      <c r="P133" s="20"/>
      <c r="Q133" s="32">
        <f t="shared" si="15"/>
        <v>0</v>
      </c>
      <c r="R133" s="32"/>
      <c r="S133" s="32">
        <f t="shared" si="16"/>
        <v>0</v>
      </c>
      <c r="T133" s="20"/>
      <c r="U133" s="20"/>
      <c r="V133" s="20"/>
      <c r="W133" s="32" t="e">
        <f t="shared" si="10"/>
        <v>#DIV/0!</v>
      </c>
    </row>
    <row r="134" spans="1:23" ht="57" hidden="1">
      <c r="A134" s="57"/>
      <c r="B134" s="59" t="s">
        <v>156</v>
      </c>
      <c r="C134" s="20"/>
      <c r="D134" s="20"/>
      <c r="E134" s="20"/>
      <c r="F134" s="20"/>
      <c r="G134" s="32">
        <f t="shared" si="18"/>
        <v>0</v>
      </c>
      <c r="H134" s="20"/>
      <c r="I134" s="32">
        <f t="shared" si="17"/>
        <v>0</v>
      </c>
      <c r="J134" s="20"/>
      <c r="K134" s="33">
        <f t="shared" si="12"/>
        <v>0</v>
      </c>
      <c r="L134" s="32"/>
      <c r="M134" s="60">
        <f t="shared" si="13"/>
        <v>0</v>
      </c>
      <c r="N134" s="61"/>
      <c r="O134" s="60">
        <f t="shared" si="14"/>
        <v>0</v>
      </c>
      <c r="P134" s="20"/>
      <c r="Q134" s="32">
        <f t="shared" si="15"/>
        <v>0</v>
      </c>
      <c r="R134" s="32"/>
      <c r="S134" s="32">
        <f t="shared" si="16"/>
        <v>0</v>
      </c>
      <c r="T134" s="20"/>
      <c r="U134" s="20"/>
      <c r="V134" s="20"/>
      <c r="W134" s="32" t="e">
        <f t="shared" si="10"/>
        <v>#DIV/0!</v>
      </c>
    </row>
    <row r="135" spans="1:23" ht="42.75" hidden="1">
      <c r="A135" s="57"/>
      <c r="B135" s="59" t="s">
        <v>157</v>
      </c>
      <c r="C135" s="20"/>
      <c r="D135" s="20"/>
      <c r="E135" s="20"/>
      <c r="F135" s="20"/>
      <c r="G135" s="32">
        <f t="shared" si="18"/>
        <v>0</v>
      </c>
      <c r="H135" s="20"/>
      <c r="I135" s="32">
        <f t="shared" si="17"/>
        <v>0</v>
      </c>
      <c r="J135" s="20"/>
      <c r="K135" s="33">
        <f t="shared" si="12"/>
        <v>0</v>
      </c>
      <c r="L135" s="32"/>
      <c r="M135" s="60">
        <f t="shared" si="13"/>
        <v>0</v>
      </c>
      <c r="N135" s="61"/>
      <c r="O135" s="60">
        <f t="shared" si="14"/>
        <v>0</v>
      </c>
      <c r="P135" s="20"/>
      <c r="Q135" s="32">
        <f t="shared" si="15"/>
        <v>0</v>
      </c>
      <c r="R135" s="32"/>
      <c r="S135" s="32">
        <f t="shared" si="16"/>
        <v>0</v>
      </c>
      <c r="T135" s="20"/>
      <c r="U135" s="20"/>
      <c r="V135" s="20"/>
      <c r="W135" s="32" t="e">
        <f t="shared" si="10"/>
        <v>#DIV/0!</v>
      </c>
    </row>
    <row r="136" spans="1:23" ht="57" hidden="1">
      <c r="A136" s="57"/>
      <c r="B136" s="59" t="s">
        <v>158</v>
      </c>
      <c r="C136" s="20"/>
      <c r="D136" s="20"/>
      <c r="E136" s="20"/>
      <c r="F136" s="20"/>
      <c r="G136" s="32">
        <f t="shared" si="18"/>
        <v>0</v>
      </c>
      <c r="H136" s="20"/>
      <c r="I136" s="32">
        <f t="shared" si="17"/>
        <v>0</v>
      </c>
      <c r="J136" s="20"/>
      <c r="K136" s="33">
        <f t="shared" si="12"/>
        <v>0</v>
      </c>
      <c r="L136" s="32"/>
      <c r="M136" s="60">
        <f t="shared" si="13"/>
        <v>0</v>
      </c>
      <c r="N136" s="61"/>
      <c r="O136" s="60">
        <f t="shared" si="14"/>
        <v>0</v>
      </c>
      <c r="P136" s="20"/>
      <c r="Q136" s="32">
        <f t="shared" si="15"/>
        <v>0</v>
      </c>
      <c r="R136" s="32"/>
      <c r="S136" s="32">
        <f t="shared" si="16"/>
        <v>0</v>
      </c>
      <c r="T136" s="20"/>
      <c r="U136" s="20"/>
      <c r="V136" s="20"/>
      <c r="W136" s="32" t="e">
        <f t="shared" si="10"/>
        <v>#DIV/0!</v>
      </c>
    </row>
    <row r="137" spans="1:23" ht="71.25" hidden="1">
      <c r="A137" s="57"/>
      <c r="B137" s="59" t="s">
        <v>159</v>
      </c>
      <c r="C137" s="20"/>
      <c r="D137" s="20"/>
      <c r="E137" s="20"/>
      <c r="F137" s="20"/>
      <c r="G137" s="32">
        <f t="shared" si="18"/>
        <v>0</v>
      </c>
      <c r="H137" s="20"/>
      <c r="I137" s="32">
        <f t="shared" si="17"/>
        <v>0</v>
      </c>
      <c r="J137" s="20"/>
      <c r="K137" s="33">
        <f t="shared" si="12"/>
        <v>0</v>
      </c>
      <c r="L137" s="32"/>
      <c r="M137" s="60">
        <f t="shared" si="13"/>
        <v>0</v>
      </c>
      <c r="N137" s="61"/>
      <c r="O137" s="60">
        <f t="shared" si="14"/>
        <v>0</v>
      </c>
      <c r="P137" s="20"/>
      <c r="Q137" s="32">
        <f t="shared" si="15"/>
        <v>0</v>
      </c>
      <c r="R137" s="32"/>
      <c r="S137" s="32">
        <f t="shared" si="16"/>
        <v>0</v>
      </c>
      <c r="T137" s="20"/>
      <c r="U137" s="20"/>
      <c r="V137" s="20"/>
      <c r="W137" s="32" t="e">
        <f t="shared" si="10"/>
        <v>#DIV/0!</v>
      </c>
    </row>
    <row r="138" spans="1:23" ht="57" hidden="1">
      <c r="A138" s="57"/>
      <c r="B138" s="59" t="s">
        <v>195</v>
      </c>
      <c r="C138" s="20"/>
      <c r="D138" s="20"/>
      <c r="E138" s="20"/>
      <c r="F138" s="20"/>
      <c r="G138" s="32">
        <f t="shared" si="18"/>
        <v>0</v>
      </c>
      <c r="H138" s="20">
        <v>19938</v>
      </c>
      <c r="I138" s="32">
        <f t="shared" si="17"/>
        <v>19938</v>
      </c>
      <c r="J138" s="20"/>
      <c r="K138" s="33">
        <f t="shared" si="12"/>
        <v>19938</v>
      </c>
      <c r="L138" s="32"/>
      <c r="M138" s="60">
        <f t="shared" si="13"/>
        <v>19938</v>
      </c>
      <c r="N138" s="60">
        <v>-19938</v>
      </c>
      <c r="O138" s="60">
        <f t="shared" si="14"/>
        <v>0</v>
      </c>
      <c r="P138" s="20"/>
      <c r="Q138" s="32">
        <f t="shared" si="15"/>
        <v>0</v>
      </c>
      <c r="R138" s="32"/>
      <c r="S138" s="32">
        <f t="shared" si="16"/>
        <v>0</v>
      </c>
      <c r="T138" s="20"/>
      <c r="U138" s="20"/>
      <c r="V138" s="20"/>
      <c r="W138" s="32" t="e">
        <f t="shared" si="10"/>
        <v>#DIV/0!</v>
      </c>
    </row>
    <row r="139" spans="1:23" ht="58.5" customHeight="1">
      <c r="A139" s="57"/>
      <c r="B139" s="59" t="s">
        <v>223</v>
      </c>
      <c r="C139" s="20"/>
      <c r="D139" s="20"/>
      <c r="E139" s="20"/>
      <c r="F139" s="20"/>
      <c r="G139" s="32"/>
      <c r="H139" s="20"/>
      <c r="I139" s="32"/>
      <c r="J139" s="20"/>
      <c r="K139" s="33"/>
      <c r="L139" s="32"/>
      <c r="M139" s="60"/>
      <c r="N139" s="60">
        <v>6468</v>
      </c>
      <c r="O139" s="60">
        <f t="shared" si="14"/>
        <v>6468</v>
      </c>
      <c r="P139" s="20"/>
      <c r="Q139" s="32">
        <f t="shared" si="15"/>
        <v>6468</v>
      </c>
      <c r="R139" s="32"/>
      <c r="S139" s="32">
        <f t="shared" si="16"/>
        <v>6468</v>
      </c>
      <c r="T139" s="20"/>
      <c r="U139" s="32">
        <f aca="true" t="shared" si="20" ref="U139:U156">S139+T139</f>
        <v>6468</v>
      </c>
      <c r="V139" s="20">
        <v>1940.3</v>
      </c>
      <c r="W139" s="32">
        <f aca="true" t="shared" si="21" ref="W139:W197">V139/U139*100</f>
        <v>29.998453927025352</v>
      </c>
    </row>
    <row r="140" spans="1:23" ht="47.25" customHeight="1">
      <c r="A140" s="57"/>
      <c r="B140" s="59" t="s">
        <v>222</v>
      </c>
      <c r="C140" s="20"/>
      <c r="D140" s="20"/>
      <c r="E140" s="20"/>
      <c r="F140" s="20"/>
      <c r="G140" s="32"/>
      <c r="H140" s="20"/>
      <c r="I140" s="32"/>
      <c r="J140" s="20"/>
      <c r="K140" s="33"/>
      <c r="L140" s="32"/>
      <c r="M140" s="60"/>
      <c r="N140" s="60">
        <v>13470</v>
      </c>
      <c r="O140" s="60">
        <f t="shared" si="14"/>
        <v>13470</v>
      </c>
      <c r="P140" s="20"/>
      <c r="Q140" s="32">
        <f t="shared" si="15"/>
        <v>13470</v>
      </c>
      <c r="R140" s="32"/>
      <c r="S140" s="32">
        <f t="shared" si="16"/>
        <v>13470</v>
      </c>
      <c r="T140" s="20"/>
      <c r="U140" s="32">
        <f t="shared" si="20"/>
        <v>13470</v>
      </c>
      <c r="V140" s="20"/>
      <c r="W140" s="32"/>
    </row>
    <row r="141" spans="1:23" ht="57.75" customHeight="1">
      <c r="A141" s="57"/>
      <c r="B141" s="59" t="s">
        <v>196</v>
      </c>
      <c r="C141" s="20"/>
      <c r="D141" s="20"/>
      <c r="E141" s="20"/>
      <c r="F141" s="20"/>
      <c r="G141" s="32">
        <f t="shared" si="18"/>
        <v>0</v>
      </c>
      <c r="H141" s="20">
        <v>4716</v>
      </c>
      <c r="I141" s="32">
        <f t="shared" si="17"/>
        <v>4716</v>
      </c>
      <c r="J141" s="20"/>
      <c r="K141" s="33">
        <f t="shared" si="12"/>
        <v>4716</v>
      </c>
      <c r="L141" s="32"/>
      <c r="M141" s="60">
        <f t="shared" si="13"/>
        <v>4716</v>
      </c>
      <c r="N141" s="61"/>
      <c r="O141" s="60">
        <f t="shared" si="14"/>
        <v>4716</v>
      </c>
      <c r="P141" s="20"/>
      <c r="Q141" s="32">
        <f t="shared" si="15"/>
        <v>4716</v>
      </c>
      <c r="R141" s="32"/>
      <c r="S141" s="32">
        <f t="shared" si="16"/>
        <v>4716</v>
      </c>
      <c r="T141" s="20">
        <v>-701</v>
      </c>
      <c r="U141" s="32">
        <f t="shared" si="20"/>
        <v>4015</v>
      </c>
      <c r="V141" s="20">
        <v>137.8</v>
      </c>
      <c r="W141" s="32">
        <f t="shared" si="21"/>
        <v>3.4321295143212955</v>
      </c>
    </row>
    <row r="142" spans="1:23" ht="57" customHeight="1">
      <c r="A142" s="57"/>
      <c r="B142" s="59" t="s">
        <v>198</v>
      </c>
      <c r="C142" s="20"/>
      <c r="D142" s="20"/>
      <c r="E142" s="20"/>
      <c r="F142" s="20"/>
      <c r="G142" s="32">
        <v>0</v>
      </c>
      <c r="H142" s="20">
        <v>2250</v>
      </c>
      <c r="I142" s="32">
        <f t="shared" si="17"/>
        <v>2250</v>
      </c>
      <c r="J142" s="20"/>
      <c r="K142" s="33">
        <f t="shared" si="12"/>
        <v>2250</v>
      </c>
      <c r="L142" s="32"/>
      <c r="M142" s="60">
        <f t="shared" si="13"/>
        <v>2250</v>
      </c>
      <c r="N142" s="61"/>
      <c r="O142" s="60">
        <f t="shared" si="14"/>
        <v>2250</v>
      </c>
      <c r="P142" s="20"/>
      <c r="Q142" s="32">
        <f t="shared" si="15"/>
        <v>2250</v>
      </c>
      <c r="R142" s="32"/>
      <c r="S142" s="32">
        <f t="shared" si="16"/>
        <v>2250</v>
      </c>
      <c r="T142" s="20"/>
      <c r="U142" s="32">
        <f t="shared" si="20"/>
        <v>2250</v>
      </c>
      <c r="V142" s="20"/>
      <c r="W142" s="32"/>
    </row>
    <row r="143" spans="1:23" ht="139.5" customHeight="1">
      <c r="A143" s="57"/>
      <c r="B143" s="62" t="s">
        <v>213</v>
      </c>
      <c r="C143" s="20"/>
      <c r="D143" s="20"/>
      <c r="E143" s="20"/>
      <c r="F143" s="20"/>
      <c r="G143" s="32"/>
      <c r="H143" s="20"/>
      <c r="I143" s="32"/>
      <c r="J143" s="20"/>
      <c r="K143" s="33"/>
      <c r="L143" s="32"/>
      <c r="M143" s="60"/>
      <c r="N143" s="61"/>
      <c r="O143" s="60"/>
      <c r="P143" s="32">
        <v>623</v>
      </c>
      <c r="Q143" s="32">
        <f t="shared" si="15"/>
        <v>623</v>
      </c>
      <c r="R143" s="32"/>
      <c r="S143" s="32">
        <f t="shared" si="16"/>
        <v>623</v>
      </c>
      <c r="T143" s="20"/>
      <c r="U143" s="32">
        <f t="shared" si="20"/>
        <v>623</v>
      </c>
      <c r="V143" s="32">
        <v>623</v>
      </c>
      <c r="W143" s="32">
        <f t="shared" si="21"/>
        <v>100</v>
      </c>
    </row>
    <row r="144" spans="1:23" ht="57">
      <c r="A144" s="57"/>
      <c r="B144" s="62" t="s">
        <v>203</v>
      </c>
      <c r="C144" s="20"/>
      <c r="D144" s="20"/>
      <c r="E144" s="20"/>
      <c r="F144" s="20"/>
      <c r="G144" s="32"/>
      <c r="H144" s="20"/>
      <c r="I144" s="32"/>
      <c r="J144" s="20"/>
      <c r="K144" s="33"/>
      <c r="L144" s="32"/>
      <c r="M144" s="60"/>
      <c r="N144" s="61"/>
      <c r="O144" s="60"/>
      <c r="P144" s="32">
        <v>119</v>
      </c>
      <c r="Q144" s="32">
        <f t="shared" si="15"/>
        <v>119</v>
      </c>
      <c r="R144" s="32"/>
      <c r="S144" s="32">
        <f t="shared" si="16"/>
        <v>119</v>
      </c>
      <c r="T144" s="20"/>
      <c r="U144" s="32">
        <f t="shared" si="20"/>
        <v>119</v>
      </c>
      <c r="V144" s="32">
        <v>119</v>
      </c>
      <c r="W144" s="32">
        <f t="shared" si="21"/>
        <v>100</v>
      </c>
    </row>
    <row r="145" spans="1:23" ht="42.75">
      <c r="A145" s="57"/>
      <c r="B145" s="62" t="s">
        <v>204</v>
      </c>
      <c r="C145" s="20"/>
      <c r="D145" s="20"/>
      <c r="E145" s="20"/>
      <c r="F145" s="20"/>
      <c r="G145" s="32"/>
      <c r="H145" s="20"/>
      <c r="I145" s="32"/>
      <c r="J145" s="20"/>
      <c r="K145" s="33"/>
      <c r="L145" s="32"/>
      <c r="M145" s="60"/>
      <c r="N145" s="61"/>
      <c r="O145" s="60"/>
      <c r="P145" s="32">
        <v>361</v>
      </c>
      <c r="Q145" s="32">
        <f aca="true" t="shared" si="22" ref="Q145:Q197">O145+P145</f>
        <v>361</v>
      </c>
      <c r="R145" s="32"/>
      <c r="S145" s="32">
        <f aca="true" t="shared" si="23" ref="S145:S197">Q145+R145</f>
        <v>361</v>
      </c>
      <c r="T145" s="20"/>
      <c r="U145" s="32">
        <f t="shared" si="20"/>
        <v>361</v>
      </c>
      <c r="V145" s="20">
        <v>360.5</v>
      </c>
      <c r="W145" s="32">
        <f t="shared" si="21"/>
        <v>99.86149584487535</v>
      </c>
    </row>
    <row r="146" spans="1:23" ht="45.75" customHeight="1">
      <c r="A146" s="57"/>
      <c r="B146" s="62" t="s">
        <v>205</v>
      </c>
      <c r="C146" s="20"/>
      <c r="D146" s="20"/>
      <c r="E146" s="20"/>
      <c r="F146" s="20"/>
      <c r="G146" s="32"/>
      <c r="H146" s="20"/>
      <c r="I146" s="32"/>
      <c r="J146" s="20"/>
      <c r="K146" s="33"/>
      <c r="L146" s="32"/>
      <c r="M146" s="60"/>
      <c r="N146" s="61"/>
      <c r="O146" s="60"/>
      <c r="P146" s="32">
        <v>3568</v>
      </c>
      <c r="Q146" s="32">
        <f t="shared" si="22"/>
        <v>3568</v>
      </c>
      <c r="R146" s="32"/>
      <c r="S146" s="32">
        <f t="shared" si="23"/>
        <v>3568</v>
      </c>
      <c r="T146" s="20">
        <v>10407</v>
      </c>
      <c r="U146" s="32">
        <f t="shared" si="20"/>
        <v>13975</v>
      </c>
      <c r="V146" s="32">
        <v>3568</v>
      </c>
      <c r="W146" s="32">
        <f t="shared" si="21"/>
        <v>25.531305903398927</v>
      </c>
    </row>
    <row r="147" spans="1:23" ht="44.25" customHeight="1">
      <c r="A147" s="57"/>
      <c r="B147" s="62" t="s">
        <v>206</v>
      </c>
      <c r="C147" s="20"/>
      <c r="D147" s="20"/>
      <c r="E147" s="20"/>
      <c r="F147" s="20"/>
      <c r="G147" s="32"/>
      <c r="H147" s="20"/>
      <c r="I147" s="32"/>
      <c r="J147" s="20"/>
      <c r="K147" s="33"/>
      <c r="L147" s="32"/>
      <c r="M147" s="60"/>
      <c r="N147" s="61"/>
      <c r="O147" s="60"/>
      <c r="P147" s="32">
        <v>1124</v>
      </c>
      <c r="Q147" s="32">
        <f t="shared" si="22"/>
        <v>1124</v>
      </c>
      <c r="R147" s="32"/>
      <c r="S147" s="32">
        <f t="shared" si="23"/>
        <v>1124</v>
      </c>
      <c r="T147" s="20">
        <v>17429</v>
      </c>
      <c r="U147" s="32">
        <f t="shared" si="20"/>
        <v>18553</v>
      </c>
      <c r="V147" s="20">
        <v>1123.7</v>
      </c>
      <c r="W147" s="32">
        <f t="shared" si="21"/>
        <v>6.056702420093785</v>
      </c>
    </row>
    <row r="148" spans="1:23" ht="57">
      <c r="A148" s="57"/>
      <c r="B148" s="63" t="s">
        <v>207</v>
      </c>
      <c r="C148" s="20"/>
      <c r="D148" s="20"/>
      <c r="E148" s="20"/>
      <c r="F148" s="20"/>
      <c r="G148" s="32"/>
      <c r="H148" s="20"/>
      <c r="I148" s="32"/>
      <c r="J148" s="20"/>
      <c r="K148" s="33"/>
      <c r="L148" s="32"/>
      <c r="M148" s="60"/>
      <c r="N148" s="61"/>
      <c r="O148" s="60"/>
      <c r="P148" s="32">
        <v>118600</v>
      </c>
      <c r="Q148" s="32">
        <f t="shared" si="22"/>
        <v>118600</v>
      </c>
      <c r="R148" s="32">
        <v>9000</v>
      </c>
      <c r="S148" s="32">
        <f t="shared" si="23"/>
        <v>127600</v>
      </c>
      <c r="T148" s="20">
        <v>4500</v>
      </c>
      <c r="U148" s="32">
        <f t="shared" si="20"/>
        <v>132100</v>
      </c>
      <c r="V148" s="20">
        <v>61815.5</v>
      </c>
      <c r="W148" s="32">
        <f t="shared" si="21"/>
        <v>46.79447388342165</v>
      </c>
    </row>
    <row r="149" spans="1:23" ht="42.75">
      <c r="A149" s="57"/>
      <c r="B149" s="64" t="s">
        <v>215</v>
      </c>
      <c r="C149" s="20"/>
      <c r="D149" s="20"/>
      <c r="E149" s="20"/>
      <c r="F149" s="20"/>
      <c r="G149" s="32"/>
      <c r="H149" s="20"/>
      <c r="I149" s="32"/>
      <c r="J149" s="20"/>
      <c r="K149" s="33"/>
      <c r="L149" s="32"/>
      <c r="M149" s="60"/>
      <c r="N149" s="61"/>
      <c r="O149" s="60"/>
      <c r="P149" s="32"/>
      <c r="Q149" s="32"/>
      <c r="R149" s="32"/>
      <c r="S149" s="32"/>
      <c r="T149" s="20">
        <v>224</v>
      </c>
      <c r="U149" s="32">
        <f t="shared" si="20"/>
        <v>224</v>
      </c>
      <c r="V149" s="20"/>
      <c r="W149" s="32"/>
    </row>
    <row r="150" spans="1:23" ht="28.5">
      <c r="A150" s="57"/>
      <c r="B150" s="64" t="s">
        <v>216</v>
      </c>
      <c r="C150" s="20"/>
      <c r="D150" s="20"/>
      <c r="E150" s="20"/>
      <c r="F150" s="20"/>
      <c r="G150" s="32"/>
      <c r="H150" s="20"/>
      <c r="I150" s="32"/>
      <c r="J150" s="20"/>
      <c r="K150" s="33"/>
      <c r="L150" s="32"/>
      <c r="M150" s="60"/>
      <c r="N150" s="61"/>
      <c r="O150" s="60"/>
      <c r="P150" s="32"/>
      <c r="Q150" s="32"/>
      <c r="R150" s="32"/>
      <c r="S150" s="32"/>
      <c r="T150" s="20">
        <v>16725</v>
      </c>
      <c r="U150" s="32">
        <f t="shared" si="20"/>
        <v>16725</v>
      </c>
      <c r="V150" s="20"/>
      <c r="W150" s="32"/>
    </row>
    <row r="151" spans="1:23" ht="42.75">
      <c r="A151" s="57"/>
      <c r="B151" s="64" t="s">
        <v>217</v>
      </c>
      <c r="C151" s="20"/>
      <c r="D151" s="20"/>
      <c r="E151" s="20"/>
      <c r="F151" s="20"/>
      <c r="G151" s="32"/>
      <c r="H151" s="20"/>
      <c r="I151" s="32"/>
      <c r="J151" s="20"/>
      <c r="K151" s="33"/>
      <c r="L151" s="32"/>
      <c r="M151" s="60"/>
      <c r="N151" s="61"/>
      <c r="O151" s="60"/>
      <c r="P151" s="32"/>
      <c r="Q151" s="32"/>
      <c r="R151" s="32"/>
      <c r="S151" s="32"/>
      <c r="T151" s="20">
        <v>1984</v>
      </c>
      <c r="U151" s="32">
        <f t="shared" si="20"/>
        <v>1984</v>
      </c>
      <c r="V151" s="20"/>
      <c r="W151" s="32"/>
    </row>
    <row r="152" spans="1:23" ht="43.5" customHeight="1">
      <c r="A152" s="57"/>
      <c r="B152" s="64" t="s">
        <v>218</v>
      </c>
      <c r="C152" s="20"/>
      <c r="D152" s="20"/>
      <c r="E152" s="20"/>
      <c r="F152" s="20"/>
      <c r="G152" s="32"/>
      <c r="H152" s="20"/>
      <c r="I152" s="32"/>
      <c r="J152" s="20"/>
      <c r="K152" s="33"/>
      <c r="L152" s="32"/>
      <c r="M152" s="60"/>
      <c r="N152" s="61"/>
      <c r="O152" s="60"/>
      <c r="P152" s="32"/>
      <c r="Q152" s="32"/>
      <c r="R152" s="32"/>
      <c r="S152" s="32"/>
      <c r="T152" s="20">
        <v>150</v>
      </c>
      <c r="U152" s="32">
        <f t="shared" si="20"/>
        <v>150</v>
      </c>
      <c r="V152" s="20"/>
      <c r="W152" s="32"/>
    </row>
    <row r="153" spans="1:23" s="5" customFormat="1" ht="43.5" customHeight="1">
      <c r="A153" s="48" t="s">
        <v>100</v>
      </c>
      <c r="B153" s="34" t="s">
        <v>101</v>
      </c>
      <c r="C153" s="26">
        <f>C156+C159+C160+C162+C166+C177+C178+C179</f>
        <v>506679</v>
      </c>
      <c r="D153" s="26">
        <f>D156+D157+D158+D160+D161+D162+D163+D164+D165+D166+D167+D168+D169+D170+D171+D172+D173+D174+D175+D176+D179</f>
        <v>508214</v>
      </c>
      <c r="E153" s="26">
        <f>E156+E157+E158+E160+E161+E162+E163+E164+E165+E166+E167+E168+E169+E170+E171+E172+E173+E174+E175+E176+E179</f>
        <v>510471</v>
      </c>
      <c r="F153" s="26">
        <f>F155</f>
        <v>10505</v>
      </c>
      <c r="G153" s="26">
        <f t="shared" si="18"/>
        <v>517184</v>
      </c>
      <c r="H153" s="26">
        <f>H155+H156+H159++H160+H162+H166+H176+H179</f>
        <v>907</v>
      </c>
      <c r="I153" s="26">
        <f>G153+H153</f>
        <v>518091</v>
      </c>
      <c r="J153" s="35"/>
      <c r="K153" s="26">
        <f aca="true" t="shared" si="24" ref="K153:K197">I153+J153</f>
        <v>518091</v>
      </c>
      <c r="L153" s="26"/>
      <c r="M153" s="26">
        <f aca="true" t="shared" si="25" ref="M153:M197">K153+L153</f>
        <v>518091</v>
      </c>
      <c r="N153" s="35"/>
      <c r="O153" s="26">
        <f aca="true" t="shared" si="26" ref="O153:O197">M153+N153</f>
        <v>518091</v>
      </c>
      <c r="P153" s="26">
        <f>P155+P156+P159+P160+P162+P166+P176+P179+P180+P181+P182</f>
        <v>28788</v>
      </c>
      <c r="Q153" s="26">
        <f t="shared" si="22"/>
        <v>546879</v>
      </c>
      <c r="R153" s="26"/>
      <c r="S153" s="26">
        <f t="shared" si="23"/>
        <v>546879</v>
      </c>
      <c r="T153" s="26">
        <f>T155+T156+T159+T160+T162+T166+T176+T179+T180+T181+T182+T183+T184</f>
        <v>11515</v>
      </c>
      <c r="U153" s="26">
        <f>U155+U156+U159+U160+U162+U166+U176+U179+U180+U181+U182+U183+U184</f>
        <v>558394</v>
      </c>
      <c r="V153" s="26">
        <f>V155+V156+V159+V160+V162+V166+V176+V179+V180+V181+V182+V183+V184</f>
        <v>367466.8</v>
      </c>
      <c r="W153" s="26">
        <f t="shared" si="21"/>
        <v>65.80779879439966</v>
      </c>
    </row>
    <row r="154" spans="1:23" ht="15">
      <c r="A154" s="52"/>
      <c r="B154" s="53" t="s">
        <v>51</v>
      </c>
      <c r="C154" s="20"/>
      <c r="D154" s="20"/>
      <c r="E154" s="20"/>
      <c r="F154" s="20"/>
      <c r="G154" s="32"/>
      <c r="H154" s="20"/>
      <c r="I154" s="20"/>
      <c r="J154" s="20"/>
      <c r="K154" s="26"/>
      <c r="L154" s="32"/>
      <c r="M154" s="32"/>
      <c r="N154" s="20"/>
      <c r="O154" s="33"/>
      <c r="P154" s="20"/>
      <c r="Q154" s="32"/>
      <c r="R154" s="32"/>
      <c r="S154" s="32"/>
      <c r="T154" s="20"/>
      <c r="U154" s="32"/>
      <c r="V154" s="20"/>
      <c r="W154" s="32"/>
    </row>
    <row r="155" spans="1:23" ht="59.25" customHeight="1">
      <c r="A155" s="52"/>
      <c r="B155" s="30" t="s">
        <v>193</v>
      </c>
      <c r="C155" s="20"/>
      <c r="D155" s="20"/>
      <c r="E155" s="20"/>
      <c r="F155" s="32">
        <v>10505</v>
      </c>
      <c r="G155" s="32">
        <f aca="true" t="shared" si="27" ref="G155:G197">C155+F155</f>
        <v>10505</v>
      </c>
      <c r="H155" s="20"/>
      <c r="I155" s="32">
        <f aca="true" t="shared" si="28" ref="I155:I197">G155+H155</f>
        <v>10505</v>
      </c>
      <c r="J155" s="20"/>
      <c r="K155" s="33">
        <f t="shared" si="24"/>
        <v>10505</v>
      </c>
      <c r="L155" s="32"/>
      <c r="M155" s="32">
        <f t="shared" si="25"/>
        <v>10505</v>
      </c>
      <c r="N155" s="20"/>
      <c r="O155" s="33">
        <f t="shared" si="26"/>
        <v>10505</v>
      </c>
      <c r="P155" s="20"/>
      <c r="Q155" s="32">
        <f t="shared" si="22"/>
        <v>10505</v>
      </c>
      <c r="R155" s="32"/>
      <c r="S155" s="32">
        <f t="shared" si="23"/>
        <v>10505</v>
      </c>
      <c r="T155" s="20"/>
      <c r="U155" s="32">
        <f t="shared" si="20"/>
        <v>10505</v>
      </c>
      <c r="V155" s="32">
        <v>8063</v>
      </c>
      <c r="W155" s="32">
        <f t="shared" si="21"/>
        <v>76.75392670157069</v>
      </c>
    </row>
    <row r="156" spans="1:23" ht="64.5" customHeight="1">
      <c r="A156" s="52"/>
      <c r="B156" s="30" t="s">
        <v>52</v>
      </c>
      <c r="C156" s="32">
        <v>816</v>
      </c>
      <c r="D156" s="32">
        <v>816</v>
      </c>
      <c r="E156" s="32">
        <v>816</v>
      </c>
      <c r="F156" s="20"/>
      <c r="G156" s="32">
        <f t="shared" si="27"/>
        <v>816</v>
      </c>
      <c r="H156" s="20"/>
      <c r="I156" s="32">
        <f t="shared" si="28"/>
        <v>816</v>
      </c>
      <c r="J156" s="20"/>
      <c r="K156" s="33">
        <f t="shared" si="24"/>
        <v>816</v>
      </c>
      <c r="L156" s="32"/>
      <c r="M156" s="32">
        <f t="shared" si="25"/>
        <v>816</v>
      </c>
      <c r="N156" s="20"/>
      <c r="O156" s="33">
        <f t="shared" si="26"/>
        <v>816</v>
      </c>
      <c r="P156" s="32">
        <v>304</v>
      </c>
      <c r="Q156" s="32">
        <f t="shared" si="22"/>
        <v>1120</v>
      </c>
      <c r="R156" s="32"/>
      <c r="S156" s="32">
        <f t="shared" si="23"/>
        <v>1120</v>
      </c>
      <c r="T156" s="20"/>
      <c r="U156" s="32">
        <f t="shared" si="20"/>
        <v>1120</v>
      </c>
      <c r="V156" s="20">
        <v>661.8</v>
      </c>
      <c r="W156" s="32">
        <f t="shared" si="21"/>
        <v>59.08928571428571</v>
      </c>
    </row>
    <row r="157" spans="1:23" ht="60" customHeight="1" hidden="1">
      <c r="A157" s="52"/>
      <c r="B157" s="30" t="s">
        <v>64</v>
      </c>
      <c r="C157" s="20"/>
      <c r="D157" s="20"/>
      <c r="E157" s="20"/>
      <c r="F157" s="20"/>
      <c r="G157" s="32">
        <f t="shared" si="27"/>
        <v>0</v>
      </c>
      <c r="H157" s="20"/>
      <c r="I157" s="32">
        <f t="shared" si="28"/>
        <v>0</v>
      </c>
      <c r="J157" s="20"/>
      <c r="K157" s="33">
        <f t="shared" si="24"/>
        <v>0</v>
      </c>
      <c r="L157" s="32"/>
      <c r="M157" s="32">
        <f t="shared" si="25"/>
        <v>0</v>
      </c>
      <c r="N157" s="20"/>
      <c r="O157" s="33">
        <f t="shared" si="26"/>
        <v>0</v>
      </c>
      <c r="P157" s="20"/>
      <c r="Q157" s="32">
        <f t="shared" si="22"/>
        <v>0</v>
      </c>
      <c r="R157" s="32"/>
      <c r="S157" s="32">
        <f t="shared" si="23"/>
        <v>0</v>
      </c>
      <c r="T157" s="20"/>
      <c r="U157" s="20"/>
      <c r="V157" s="20"/>
      <c r="W157" s="32" t="e">
        <f t="shared" si="21"/>
        <v>#DIV/0!</v>
      </c>
    </row>
    <row r="158" spans="1:23" ht="21.75" customHeight="1" hidden="1">
      <c r="A158" s="52"/>
      <c r="B158" s="30" t="s">
        <v>53</v>
      </c>
      <c r="C158" s="20"/>
      <c r="D158" s="20"/>
      <c r="E158" s="20"/>
      <c r="F158" s="20"/>
      <c r="G158" s="32">
        <f t="shared" si="27"/>
        <v>0</v>
      </c>
      <c r="H158" s="20"/>
      <c r="I158" s="32">
        <f t="shared" si="28"/>
        <v>0</v>
      </c>
      <c r="J158" s="20"/>
      <c r="K158" s="33">
        <f t="shared" si="24"/>
        <v>0</v>
      </c>
      <c r="L158" s="32"/>
      <c r="M158" s="32">
        <f t="shared" si="25"/>
        <v>0</v>
      </c>
      <c r="N158" s="20"/>
      <c r="O158" s="33">
        <f t="shared" si="26"/>
        <v>0</v>
      </c>
      <c r="P158" s="20"/>
      <c r="Q158" s="32">
        <f t="shared" si="22"/>
        <v>0</v>
      </c>
      <c r="R158" s="32"/>
      <c r="S158" s="32">
        <f t="shared" si="23"/>
        <v>0</v>
      </c>
      <c r="T158" s="20"/>
      <c r="U158" s="20"/>
      <c r="V158" s="20"/>
      <c r="W158" s="32" t="e">
        <f t="shared" si="21"/>
        <v>#DIV/0!</v>
      </c>
    </row>
    <row r="159" spans="1:23" ht="120" customHeight="1">
      <c r="A159" s="52"/>
      <c r="B159" s="65" t="s">
        <v>186</v>
      </c>
      <c r="C159" s="32">
        <v>1</v>
      </c>
      <c r="D159" s="20"/>
      <c r="E159" s="20"/>
      <c r="F159" s="20"/>
      <c r="G159" s="32">
        <f t="shared" si="27"/>
        <v>1</v>
      </c>
      <c r="H159" s="20"/>
      <c r="I159" s="32">
        <f t="shared" si="28"/>
        <v>1</v>
      </c>
      <c r="J159" s="20"/>
      <c r="K159" s="33">
        <f t="shared" si="24"/>
        <v>1</v>
      </c>
      <c r="L159" s="32"/>
      <c r="M159" s="32">
        <f t="shared" si="25"/>
        <v>1</v>
      </c>
      <c r="N159" s="20"/>
      <c r="O159" s="33">
        <f t="shared" si="26"/>
        <v>1</v>
      </c>
      <c r="P159" s="20"/>
      <c r="Q159" s="32">
        <f t="shared" si="22"/>
        <v>1</v>
      </c>
      <c r="R159" s="32"/>
      <c r="S159" s="32">
        <f t="shared" si="23"/>
        <v>1</v>
      </c>
      <c r="T159" s="20"/>
      <c r="U159" s="32">
        <f>S159+T159</f>
        <v>1</v>
      </c>
      <c r="V159" s="20"/>
      <c r="W159" s="32"/>
    </row>
    <row r="160" spans="1:23" ht="45" customHeight="1">
      <c r="A160" s="52"/>
      <c r="B160" s="30" t="s">
        <v>187</v>
      </c>
      <c r="C160" s="32">
        <v>28578</v>
      </c>
      <c r="D160" s="32">
        <v>10676</v>
      </c>
      <c r="E160" s="32">
        <v>10676</v>
      </c>
      <c r="F160" s="20"/>
      <c r="G160" s="32">
        <f t="shared" si="27"/>
        <v>28578</v>
      </c>
      <c r="H160" s="20"/>
      <c r="I160" s="32">
        <f t="shared" si="28"/>
        <v>28578</v>
      </c>
      <c r="J160" s="20"/>
      <c r="K160" s="33">
        <f t="shared" si="24"/>
        <v>28578</v>
      </c>
      <c r="L160" s="32"/>
      <c r="M160" s="32">
        <f t="shared" si="25"/>
        <v>28578</v>
      </c>
      <c r="N160" s="20"/>
      <c r="O160" s="33">
        <f t="shared" si="26"/>
        <v>28578</v>
      </c>
      <c r="P160" s="20"/>
      <c r="Q160" s="32">
        <f t="shared" si="22"/>
        <v>28578</v>
      </c>
      <c r="R160" s="32"/>
      <c r="S160" s="32">
        <f t="shared" si="23"/>
        <v>28578</v>
      </c>
      <c r="T160" s="20"/>
      <c r="U160" s="32">
        <f>S160+T160</f>
        <v>28578</v>
      </c>
      <c r="V160" s="32">
        <v>14347</v>
      </c>
      <c r="W160" s="32">
        <f t="shared" si="21"/>
        <v>50.202953320736235</v>
      </c>
    </row>
    <row r="161" spans="1:23" ht="39.75" customHeight="1" hidden="1">
      <c r="A161" s="52"/>
      <c r="B161" s="30" t="s">
        <v>118</v>
      </c>
      <c r="C161" s="20"/>
      <c r="D161" s="20"/>
      <c r="E161" s="20"/>
      <c r="F161" s="20"/>
      <c r="G161" s="32">
        <f t="shared" si="27"/>
        <v>0</v>
      </c>
      <c r="H161" s="20"/>
      <c r="I161" s="32">
        <f t="shared" si="28"/>
        <v>0</v>
      </c>
      <c r="J161" s="20"/>
      <c r="K161" s="33">
        <f t="shared" si="24"/>
        <v>0</v>
      </c>
      <c r="L161" s="32"/>
      <c r="M161" s="32">
        <f t="shared" si="25"/>
        <v>0</v>
      </c>
      <c r="N161" s="20"/>
      <c r="O161" s="33">
        <f t="shared" si="26"/>
        <v>0</v>
      </c>
      <c r="P161" s="20"/>
      <c r="Q161" s="32">
        <f t="shared" si="22"/>
        <v>0</v>
      </c>
      <c r="R161" s="32"/>
      <c r="S161" s="32">
        <f t="shared" si="23"/>
        <v>0</v>
      </c>
      <c r="T161" s="20"/>
      <c r="U161" s="20"/>
      <c r="V161" s="20"/>
      <c r="W161" s="32" t="e">
        <f t="shared" si="21"/>
        <v>#DIV/0!</v>
      </c>
    </row>
    <row r="162" spans="1:23" ht="73.5" customHeight="1">
      <c r="A162" s="52"/>
      <c r="B162" s="66" t="s">
        <v>91</v>
      </c>
      <c r="C162" s="32">
        <v>34389</v>
      </c>
      <c r="D162" s="32">
        <v>32992</v>
      </c>
      <c r="E162" s="32">
        <v>34379</v>
      </c>
      <c r="F162" s="20"/>
      <c r="G162" s="32">
        <f t="shared" si="27"/>
        <v>34389</v>
      </c>
      <c r="H162" s="20"/>
      <c r="I162" s="32">
        <f t="shared" si="28"/>
        <v>34389</v>
      </c>
      <c r="J162" s="20"/>
      <c r="K162" s="33">
        <f t="shared" si="24"/>
        <v>34389</v>
      </c>
      <c r="L162" s="32"/>
      <c r="M162" s="32">
        <f t="shared" si="25"/>
        <v>34389</v>
      </c>
      <c r="N162" s="20"/>
      <c r="O162" s="33">
        <f t="shared" si="26"/>
        <v>34389</v>
      </c>
      <c r="P162" s="20"/>
      <c r="Q162" s="32">
        <f t="shared" si="22"/>
        <v>34389</v>
      </c>
      <c r="R162" s="32"/>
      <c r="S162" s="32">
        <f t="shared" si="23"/>
        <v>34389</v>
      </c>
      <c r="T162" s="20">
        <v>-681</v>
      </c>
      <c r="U162" s="32">
        <f>S162+T162</f>
        <v>33708</v>
      </c>
      <c r="V162" s="20">
        <v>20926.3</v>
      </c>
      <c r="W162" s="32">
        <f t="shared" si="21"/>
        <v>62.08110834223329</v>
      </c>
    </row>
    <row r="163" spans="1:23" ht="43.5" customHeight="1" hidden="1">
      <c r="A163" s="49"/>
      <c r="B163" s="54" t="s">
        <v>48</v>
      </c>
      <c r="C163" s="20"/>
      <c r="D163" s="20"/>
      <c r="E163" s="20"/>
      <c r="F163" s="20"/>
      <c r="G163" s="32">
        <f t="shared" si="27"/>
        <v>0</v>
      </c>
      <c r="H163" s="20"/>
      <c r="I163" s="32">
        <f t="shared" si="28"/>
        <v>0</v>
      </c>
      <c r="J163" s="20"/>
      <c r="K163" s="33">
        <f t="shared" si="24"/>
        <v>0</v>
      </c>
      <c r="L163" s="32"/>
      <c r="M163" s="32">
        <f t="shared" si="25"/>
        <v>0</v>
      </c>
      <c r="N163" s="20"/>
      <c r="O163" s="33">
        <f t="shared" si="26"/>
        <v>0</v>
      </c>
      <c r="P163" s="20"/>
      <c r="Q163" s="32">
        <f t="shared" si="22"/>
        <v>0</v>
      </c>
      <c r="R163" s="32"/>
      <c r="S163" s="32">
        <f t="shared" si="23"/>
        <v>0</v>
      </c>
      <c r="T163" s="20"/>
      <c r="U163" s="20"/>
      <c r="V163" s="20"/>
      <c r="W163" s="32" t="e">
        <f t="shared" si="21"/>
        <v>#DIV/0!</v>
      </c>
    </row>
    <row r="164" spans="1:23" ht="48.75" customHeight="1" hidden="1">
      <c r="A164" s="49"/>
      <c r="B164" s="66" t="s">
        <v>160</v>
      </c>
      <c r="C164" s="20"/>
      <c r="D164" s="20"/>
      <c r="E164" s="20"/>
      <c r="F164" s="20"/>
      <c r="G164" s="32">
        <f t="shared" si="27"/>
        <v>0</v>
      </c>
      <c r="H164" s="20"/>
      <c r="I164" s="32">
        <f t="shared" si="28"/>
        <v>0</v>
      </c>
      <c r="J164" s="20"/>
      <c r="K164" s="33">
        <f t="shared" si="24"/>
        <v>0</v>
      </c>
      <c r="L164" s="32"/>
      <c r="M164" s="32">
        <f t="shared" si="25"/>
        <v>0</v>
      </c>
      <c r="N164" s="20"/>
      <c r="O164" s="33">
        <f t="shared" si="26"/>
        <v>0</v>
      </c>
      <c r="P164" s="20"/>
      <c r="Q164" s="32">
        <f t="shared" si="22"/>
        <v>0</v>
      </c>
      <c r="R164" s="32"/>
      <c r="S164" s="32">
        <f t="shared" si="23"/>
        <v>0</v>
      </c>
      <c r="T164" s="20"/>
      <c r="U164" s="20"/>
      <c r="V164" s="20"/>
      <c r="W164" s="32" t="e">
        <f t="shared" si="21"/>
        <v>#DIV/0!</v>
      </c>
    </row>
    <row r="165" spans="1:23" ht="24" customHeight="1" hidden="1">
      <c r="A165" s="49"/>
      <c r="B165" s="66" t="s">
        <v>161</v>
      </c>
      <c r="C165" s="20"/>
      <c r="D165" s="20"/>
      <c r="E165" s="20"/>
      <c r="F165" s="20"/>
      <c r="G165" s="32">
        <f t="shared" si="27"/>
        <v>0</v>
      </c>
      <c r="H165" s="20"/>
      <c r="I165" s="32">
        <f t="shared" si="28"/>
        <v>0</v>
      </c>
      <c r="J165" s="20"/>
      <c r="K165" s="33">
        <f t="shared" si="24"/>
        <v>0</v>
      </c>
      <c r="L165" s="32"/>
      <c r="M165" s="32">
        <f t="shared" si="25"/>
        <v>0</v>
      </c>
      <c r="N165" s="20"/>
      <c r="O165" s="33">
        <f t="shared" si="26"/>
        <v>0</v>
      </c>
      <c r="P165" s="20"/>
      <c r="Q165" s="32">
        <f t="shared" si="22"/>
        <v>0</v>
      </c>
      <c r="R165" s="32"/>
      <c r="S165" s="32">
        <f t="shared" si="23"/>
        <v>0</v>
      </c>
      <c r="T165" s="20"/>
      <c r="U165" s="20"/>
      <c r="V165" s="20"/>
      <c r="W165" s="32" t="e">
        <f t="shared" si="21"/>
        <v>#DIV/0!</v>
      </c>
    </row>
    <row r="166" spans="1:23" ht="102.75" customHeight="1">
      <c r="A166" s="49"/>
      <c r="B166" s="67" t="s">
        <v>162</v>
      </c>
      <c r="C166" s="32">
        <v>442875</v>
      </c>
      <c r="D166" s="32">
        <v>463710</v>
      </c>
      <c r="E166" s="32">
        <v>464580</v>
      </c>
      <c r="F166" s="20"/>
      <c r="G166" s="32">
        <f t="shared" si="27"/>
        <v>442875</v>
      </c>
      <c r="H166" s="20"/>
      <c r="I166" s="32">
        <f t="shared" si="28"/>
        <v>442875</v>
      </c>
      <c r="J166" s="20"/>
      <c r="K166" s="33">
        <f t="shared" si="24"/>
        <v>442875</v>
      </c>
      <c r="L166" s="32"/>
      <c r="M166" s="32">
        <f t="shared" si="25"/>
        <v>442875</v>
      </c>
      <c r="N166" s="20"/>
      <c r="O166" s="33">
        <f t="shared" si="26"/>
        <v>442875</v>
      </c>
      <c r="P166" s="20"/>
      <c r="Q166" s="32">
        <f t="shared" si="22"/>
        <v>442875</v>
      </c>
      <c r="R166" s="32"/>
      <c r="S166" s="32">
        <f t="shared" si="23"/>
        <v>442875</v>
      </c>
      <c r="T166" s="20">
        <v>7123</v>
      </c>
      <c r="U166" s="32">
        <f>S166+T166</f>
        <v>449998</v>
      </c>
      <c r="V166" s="32">
        <v>322512</v>
      </c>
      <c r="W166" s="32">
        <f t="shared" si="21"/>
        <v>71.6696518651194</v>
      </c>
    </row>
    <row r="167" spans="1:23" ht="57" hidden="1">
      <c r="A167" s="49"/>
      <c r="B167" s="54" t="s">
        <v>49</v>
      </c>
      <c r="C167" s="20"/>
      <c r="D167" s="20"/>
      <c r="E167" s="20"/>
      <c r="F167" s="20"/>
      <c r="G167" s="32">
        <f t="shared" si="27"/>
        <v>0</v>
      </c>
      <c r="H167" s="20"/>
      <c r="I167" s="32">
        <f t="shared" si="28"/>
        <v>0</v>
      </c>
      <c r="J167" s="20"/>
      <c r="K167" s="33">
        <f t="shared" si="24"/>
        <v>0</v>
      </c>
      <c r="L167" s="32"/>
      <c r="M167" s="32">
        <f t="shared" si="25"/>
        <v>0</v>
      </c>
      <c r="N167" s="20"/>
      <c r="O167" s="26">
        <f t="shared" si="26"/>
        <v>0</v>
      </c>
      <c r="P167" s="20"/>
      <c r="Q167" s="32">
        <f t="shared" si="22"/>
        <v>0</v>
      </c>
      <c r="R167" s="32"/>
      <c r="S167" s="32">
        <f t="shared" si="23"/>
        <v>0</v>
      </c>
      <c r="T167" s="20"/>
      <c r="U167" s="20"/>
      <c r="V167" s="20"/>
      <c r="W167" s="32" t="e">
        <f t="shared" si="21"/>
        <v>#DIV/0!</v>
      </c>
    </row>
    <row r="168" spans="1:23" ht="28.5" hidden="1">
      <c r="A168" s="49"/>
      <c r="B168" s="54" t="s">
        <v>65</v>
      </c>
      <c r="C168" s="20"/>
      <c r="D168" s="20"/>
      <c r="E168" s="20"/>
      <c r="F168" s="20"/>
      <c r="G168" s="32">
        <f t="shared" si="27"/>
        <v>0</v>
      </c>
      <c r="H168" s="20"/>
      <c r="I168" s="32">
        <f t="shared" si="28"/>
        <v>0</v>
      </c>
      <c r="J168" s="20"/>
      <c r="K168" s="33">
        <f t="shared" si="24"/>
        <v>0</v>
      </c>
      <c r="L168" s="32"/>
      <c r="M168" s="32">
        <f t="shared" si="25"/>
        <v>0</v>
      </c>
      <c r="N168" s="20"/>
      <c r="O168" s="26">
        <f t="shared" si="26"/>
        <v>0</v>
      </c>
      <c r="P168" s="20"/>
      <c r="Q168" s="32">
        <f t="shared" si="22"/>
        <v>0</v>
      </c>
      <c r="R168" s="32"/>
      <c r="S168" s="32">
        <f t="shared" si="23"/>
        <v>0</v>
      </c>
      <c r="T168" s="20"/>
      <c r="U168" s="20"/>
      <c r="V168" s="20"/>
      <c r="W168" s="32" t="e">
        <f t="shared" si="21"/>
        <v>#DIV/0!</v>
      </c>
    </row>
    <row r="169" spans="1:23" ht="57" hidden="1">
      <c r="A169" s="49"/>
      <c r="B169" s="54" t="s">
        <v>92</v>
      </c>
      <c r="C169" s="20"/>
      <c r="D169" s="20"/>
      <c r="E169" s="20"/>
      <c r="F169" s="20"/>
      <c r="G169" s="32">
        <f t="shared" si="27"/>
        <v>0</v>
      </c>
      <c r="H169" s="20"/>
      <c r="I169" s="32">
        <f t="shared" si="28"/>
        <v>0</v>
      </c>
      <c r="J169" s="20"/>
      <c r="K169" s="33">
        <f t="shared" si="24"/>
        <v>0</v>
      </c>
      <c r="L169" s="32"/>
      <c r="M169" s="32">
        <f t="shared" si="25"/>
        <v>0</v>
      </c>
      <c r="N169" s="20"/>
      <c r="O169" s="26">
        <f t="shared" si="26"/>
        <v>0</v>
      </c>
      <c r="P169" s="20"/>
      <c r="Q169" s="32">
        <f t="shared" si="22"/>
        <v>0</v>
      </c>
      <c r="R169" s="32"/>
      <c r="S169" s="32">
        <f t="shared" si="23"/>
        <v>0</v>
      </c>
      <c r="T169" s="20"/>
      <c r="U169" s="20"/>
      <c r="V169" s="20"/>
      <c r="W169" s="32" t="e">
        <f t="shared" si="21"/>
        <v>#DIV/0!</v>
      </c>
    </row>
    <row r="170" spans="1:23" ht="28.5" hidden="1">
      <c r="A170" s="50"/>
      <c r="B170" s="44" t="s">
        <v>93</v>
      </c>
      <c r="C170" s="20"/>
      <c r="D170" s="20"/>
      <c r="E170" s="20"/>
      <c r="F170" s="20"/>
      <c r="G170" s="32">
        <f t="shared" si="27"/>
        <v>0</v>
      </c>
      <c r="H170" s="20"/>
      <c r="I170" s="32">
        <f t="shared" si="28"/>
        <v>0</v>
      </c>
      <c r="J170" s="20"/>
      <c r="K170" s="33">
        <f t="shared" si="24"/>
        <v>0</v>
      </c>
      <c r="L170" s="32"/>
      <c r="M170" s="32">
        <f t="shared" si="25"/>
        <v>0</v>
      </c>
      <c r="N170" s="20"/>
      <c r="O170" s="26">
        <f t="shared" si="26"/>
        <v>0</v>
      </c>
      <c r="P170" s="20"/>
      <c r="Q170" s="32">
        <f t="shared" si="22"/>
        <v>0</v>
      </c>
      <c r="R170" s="32"/>
      <c r="S170" s="32">
        <f t="shared" si="23"/>
        <v>0</v>
      </c>
      <c r="T170" s="20"/>
      <c r="U170" s="20"/>
      <c r="V170" s="20"/>
      <c r="W170" s="32" t="e">
        <f t="shared" si="21"/>
        <v>#DIV/0!</v>
      </c>
    </row>
    <row r="171" spans="1:23" ht="28.5" hidden="1">
      <c r="A171" s="50"/>
      <c r="B171" s="44" t="s">
        <v>63</v>
      </c>
      <c r="C171" s="20"/>
      <c r="D171" s="20"/>
      <c r="E171" s="20"/>
      <c r="F171" s="20"/>
      <c r="G171" s="32">
        <f t="shared" si="27"/>
        <v>0</v>
      </c>
      <c r="H171" s="20"/>
      <c r="I171" s="32">
        <f t="shared" si="28"/>
        <v>0</v>
      </c>
      <c r="J171" s="20"/>
      <c r="K171" s="33">
        <f t="shared" si="24"/>
        <v>0</v>
      </c>
      <c r="L171" s="32"/>
      <c r="M171" s="32">
        <f t="shared" si="25"/>
        <v>0</v>
      </c>
      <c r="N171" s="20"/>
      <c r="O171" s="26">
        <f t="shared" si="26"/>
        <v>0</v>
      </c>
      <c r="P171" s="20"/>
      <c r="Q171" s="32">
        <f t="shared" si="22"/>
        <v>0</v>
      </c>
      <c r="R171" s="32"/>
      <c r="S171" s="32">
        <f t="shared" si="23"/>
        <v>0</v>
      </c>
      <c r="T171" s="20"/>
      <c r="U171" s="20"/>
      <c r="V171" s="20"/>
      <c r="W171" s="32" t="e">
        <f t="shared" si="21"/>
        <v>#DIV/0!</v>
      </c>
    </row>
    <row r="172" spans="1:23" ht="114" hidden="1">
      <c r="A172" s="50"/>
      <c r="B172" s="44" t="s">
        <v>163</v>
      </c>
      <c r="C172" s="20"/>
      <c r="D172" s="20"/>
      <c r="E172" s="20"/>
      <c r="F172" s="20"/>
      <c r="G172" s="32">
        <f t="shared" si="27"/>
        <v>0</v>
      </c>
      <c r="H172" s="20"/>
      <c r="I172" s="32">
        <f t="shared" si="28"/>
        <v>0</v>
      </c>
      <c r="J172" s="20"/>
      <c r="K172" s="33">
        <f t="shared" si="24"/>
        <v>0</v>
      </c>
      <c r="L172" s="32"/>
      <c r="M172" s="32">
        <f t="shared" si="25"/>
        <v>0</v>
      </c>
      <c r="N172" s="20"/>
      <c r="O172" s="26">
        <f t="shared" si="26"/>
        <v>0</v>
      </c>
      <c r="P172" s="20"/>
      <c r="Q172" s="32">
        <f t="shared" si="22"/>
        <v>0</v>
      </c>
      <c r="R172" s="32"/>
      <c r="S172" s="32">
        <f t="shared" si="23"/>
        <v>0</v>
      </c>
      <c r="T172" s="20"/>
      <c r="U172" s="20"/>
      <c r="V172" s="20"/>
      <c r="W172" s="32" t="e">
        <f t="shared" si="21"/>
        <v>#DIV/0!</v>
      </c>
    </row>
    <row r="173" spans="1:23" ht="28.5" hidden="1">
      <c r="A173" s="50"/>
      <c r="B173" s="44" t="s">
        <v>164</v>
      </c>
      <c r="C173" s="20"/>
      <c r="D173" s="20"/>
      <c r="E173" s="20"/>
      <c r="F173" s="20"/>
      <c r="G173" s="32">
        <f t="shared" si="27"/>
        <v>0</v>
      </c>
      <c r="H173" s="20"/>
      <c r="I173" s="32">
        <f t="shared" si="28"/>
        <v>0</v>
      </c>
      <c r="J173" s="20"/>
      <c r="K173" s="33">
        <f t="shared" si="24"/>
        <v>0</v>
      </c>
      <c r="L173" s="32"/>
      <c r="M173" s="32">
        <f t="shared" si="25"/>
        <v>0</v>
      </c>
      <c r="N173" s="20"/>
      <c r="O173" s="26">
        <f t="shared" si="26"/>
        <v>0</v>
      </c>
      <c r="P173" s="20"/>
      <c r="Q173" s="32">
        <f t="shared" si="22"/>
        <v>0</v>
      </c>
      <c r="R173" s="32"/>
      <c r="S173" s="32">
        <f t="shared" si="23"/>
        <v>0</v>
      </c>
      <c r="T173" s="20"/>
      <c r="U173" s="20"/>
      <c r="V173" s="20"/>
      <c r="W173" s="32" t="e">
        <f t="shared" si="21"/>
        <v>#DIV/0!</v>
      </c>
    </row>
    <row r="174" spans="1:23" ht="57" hidden="1">
      <c r="A174" s="50"/>
      <c r="B174" s="44" t="s">
        <v>165</v>
      </c>
      <c r="C174" s="20"/>
      <c r="D174" s="20"/>
      <c r="E174" s="20"/>
      <c r="F174" s="20"/>
      <c r="G174" s="32">
        <f t="shared" si="27"/>
        <v>0</v>
      </c>
      <c r="H174" s="20"/>
      <c r="I174" s="32">
        <f t="shared" si="28"/>
        <v>0</v>
      </c>
      <c r="J174" s="20"/>
      <c r="K174" s="33">
        <f t="shared" si="24"/>
        <v>0</v>
      </c>
      <c r="L174" s="32"/>
      <c r="M174" s="32">
        <f t="shared" si="25"/>
        <v>0</v>
      </c>
      <c r="N174" s="20"/>
      <c r="O174" s="26">
        <f t="shared" si="26"/>
        <v>0</v>
      </c>
      <c r="P174" s="20"/>
      <c r="Q174" s="32">
        <f t="shared" si="22"/>
        <v>0</v>
      </c>
      <c r="R174" s="32"/>
      <c r="S174" s="32">
        <f t="shared" si="23"/>
        <v>0</v>
      </c>
      <c r="T174" s="20"/>
      <c r="U174" s="20"/>
      <c r="V174" s="20"/>
      <c r="W174" s="32" t="e">
        <f t="shared" si="21"/>
        <v>#DIV/0!</v>
      </c>
    </row>
    <row r="175" spans="1:23" ht="84.75" customHeight="1" hidden="1">
      <c r="A175" s="55"/>
      <c r="B175" s="65" t="s">
        <v>166</v>
      </c>
      <c r="C175" s="20"/>
      <c r="D175" s="20"/>
      <c r="E175" s="20"/>
      <c r="F175" s="20"/>
      <c r="G175" s="32">
        <f t="shared" si="27"/>
        <v>0</v>
      </c>
      <c r="H175" s="20"/>
      <c r="I175" s="32">
        <f t="shared" si="28"/>
        <v>0</v>
      </c>
      <c r="J175" s="20"/>
      <c r="K175" s="33">
        <f t="shared" si="24"/>
        <v>0</v>
      </c>
      <c r="L175" s="32"/>
      <c r="M175" s="32">
        <f t="shared" si="25"/>
        <v>0</v>
      </c>
      <c r="N175" s="20"/>
      <c r="O175" s="26">
        <f t="shared" si="26"/>
        <v>0</v>
      </c>
      <c r="P175" s="20"/>
      <c r="Q175" s="32">
        <f t="shared" si="22"/>
        <v>0</v>
      </c>
      <c r="R175" s="32"/>
      <c r="S175" s="32">
        <f t="shared" si="23"/>
        <v>0</v>
      </c>
      <c r="T175" s="20"/>
      <c r="U175" s="20"/>
      <c r="V175" s="20"/>
      <c r="W175" s="32" t="e">
        <f t="shared" si="21"/>
        <v>#DIV/0!</v>
      </c>
    </row>
    <row r="176" spans="1:23" ht="42.75" customHeight="1">
      <c r="A176" s="55"/>
      <c r="B176" s="65" t="s">
        <v>167</v>
      </c>
      <c r="C176" s="20"/>
      <c r="D176" s="20"/>
      <c r="E176" s="20"/>
      <c r="F176" s="20"/>
      <c r="G176" s="32">
        <f t="shared" si="27"/>
        <v>0</v>
      </c>
      <c r="H176" s="20">
        <v>907</v>
      </c>
      <c r="I176" s="32">
        <f t="shared" si="28"/>
        <v>907</v>
      </c>
      <c r="J176" s="20"/>
      <c r="K176" s="33">
        <f t="shared" si="24"/>
        <v>907</v>
      </c>
      <c r="L176" s="32"/>
      <c r="M176" s="32">
        <f t="shared" si="25"/>
        <v>907</v>
      </c>
      <c r="N176" s="20"/>
      <c r="O176" s="33">
        <f t="shared" si="26"/>
        <v>907</v>
      </c>
      <c r="P176" s="20"/>
      <c r="Q176" s="32">
        <f t="shared" si="22"/>
        <v>907</v>
      </c>
      <c r="R176" s="32"/>
      <c r="S176" s="32">
        <f t="shared" si="23"/>
        <v>907</v>
      </c>
      <c r="T176" s="20"/>
      <c r="U176" s="32">
        <f>S176+T176</f>
        <v>907</v>
      </c>
      <c r="V176" s="20">
        <v>906.8</v>
      </c>
      <c r="W176" s="32">
        <f t="shared" si="21"/>
        <v>99.9779492833517</v>
      </c>
    </row>
    <row r="177" spans="1:23" ht="9.75" customHeight="1" hidden="1">
      <c r="A177" s="55"/>
      <c r="B177" s="54"/>
      <c r="C177" s="32"/>
      <c r="D177" s="20"/>
      <c r="E177" s="20"/>
      <c r="F177" s="20"/>
      <c r="G177" s="32">
        <f t="shared" si="27"/>
        <v>0</v>
      </c>
      <c r="H177" s="20"/>
      <c r="I177" s="32">
        <f t="shared" si="28"/>
        <v>0</v>
      </c>
      <c r="J177" s="20"/>
      <c r="K177" s="33">
        <f t="shared" si="24"/>
        <v>0</v>
      </c>
      <c r="L177" s="32"/>
      <c r="M177" s="32">
        <f t="shared" si="25"/>
        <v>0</v>
      </c>
      <c r="N177" s="20"/>
      <c r="O177" s="33">
        <f t="shared" si="26"/>
        <v>0</v>
      </c>
      <c r="P177" s="20"/>
      <c r="Q177" s="32">
        <f t="shared" si="22"/>
        <v>0</v>
      </c>
      <c r="R177" s="32"/>
      <c r="S177" s="32">
        <f t="shared" si="23"/>
        <v>0</v>
      </c>
      <c r="T177" s="20"/>
      <c r="U177" s="20"/>
      <c r="V177" s="20"/>
      <c r="W177" s="32" t="e">
        <f t="shared" si="21"/>
        <v>#DIV/0!</v>
      </c>
    </row>
    <row r="178" spans="1:23" ht="14.25" hidden="1">
      <c r="A178" s="55"/>
      <c r="B178" s="54"/>
      <c r="C178" s="32"/>
      <c r="D178" s="20"/>
      <c r="E178" s="20"/>
      <c r="F178" s="20"/>
      <c r="G178" s="32">
        <f t="shared" si="27"/>
        <v>0</v>
      </c>
      <c r="H178" s="20"/>
      <c r="I178" s="32">
        <f t="shared" si="28"/>
        <v>0</v>
      </c>
      <c r="J178" s="20"/>
      <c r="K178" s="33">
        <f t="shared" si="24"/>
        <v>0</v>
      </c>
      <c r="L178" s="32"/>
      <c r="M178" s="32">
        <f t="shared" si="25"/>
        <v>0</v>
      </c>
      <c r="N178" s="20"/>
      <c r="O178" s="33">
        <f t="shared" si="26"/>
        <v>0</v>
      </c>
      <c r="P178" s="20"/>
      <c r="Q178" s="32">
        <f t="shared" si="22"/>
        <v>0</v>
      </c>
      <c r="R178" s="32"/>
      <c r="S178" s="32">
        <f t="shared" si="23"/>
        <v>0</v>
      </c>
      <c r="T178" s="20"/>
      <c r="U178" s="20"/>
      <c r="V178" s="20"/>
      <c r="W178" s="32" t="e">
        <f t="shared" si="21"/>
        <v>#DIV/0!</v>
      </c>
    </row>
    <row r="179" spans="1:23" ht="56.25" customHeight="1">
      <c r="A179" s="55"/>
      <c r="B179" s="65" t="s">
        <v>171</v>
      </c>
      <c r="C179" s="32">
        <v>20</v>
      </c>
      <c r="D179" s="32">
        <v>20</v>
      </c>
      <c r="E179" s="32">
        <v>20</v>
      </c>
      <c r="F179" s="20"/>
      <c r="G179" s="32">
        <f t="shared" si="27"/>
        <v>20</v>
      </c>
      <c r="H179" s="20"/>
      <c r="I179" s="32">
        <f t="shared" si="28"/>
        <v>20</v>
      </c>
      <c r="J179" s="20"/>
      <c r="K179" s="33">
        <f t="shared" si="24"/>
        <v>20</v>
      </c>
      <c r="L179" s="32"/>
      <c r="M179" s="32">
        <f t="shared" si="25"/>
        <v>20</v>
      </c>
      <c r="N179" s="20"/>
      <c r="O179" s="33">
        <f t="shared" si="26"/>
        <v>20</v>
      </c>
      <c r="P179" s="20"/>
      <c r="Q179" s="32">
        <f t="shared" si="22"/>
        <v>20</v>
      </c>
      <c r="R179" s="32"/>
      <c r="S179" s="32">
        <f t="shared" si="23"/>
        <v>20</v>
      </c>
      <c r="T179" s="20"/>
      <c r="U179" s="32">
        <f aca="true" t="shared" si="29" ref="U179:U190">S179+T179</f>
        <v>20</v>
      </c>
      <c r="V179" s="20"/>
      <c r="W179" s="32"/>
    </row>
    <row r="180" spans="1:23" ht="102" customHeight="1">
      <c r="A180" s="55"/>
      <c r="B180" s="62" t="s">
        <v>208</v>
      </c>
      <c r="C180" s="32"/>
      <c r="D180" s="32"/>
      <c r="E180" s="32"/>
      <c r="F180" s="20"/>
      <c r="G180" s="32"/>
      <c r="H180" s="20"/>
      <c r="I180" s="32"/>
      <c r="J180" s="20"/>
      <c r="K180" s="33"/>
      <c r="L180" s="32"/>
      <c r="M180" s="32"/>
      <c r="N180" s="20"/>
      <c r="O180" s="33"/>
      <c r="P180" s="32">
        <v>22</v>
      </c>
      <c r="Q180" s="32">
        <f t="shared" si="22"/>
        <v>22</v>
      </c>
      <c r="R180" s="32"/>
      <c r="S180" s="32">
        <f t="shared" si="23"/>
        <v>22</v>
      </c>
      <c r="T180" s="20"/>
      <c r="U180" s="32">
        <f t="shared" si="29"/>
        <v>22</v>
      </c>
      <c r="V180" s="20">
        <v>16.2</v>
      </c>
      <c r="W180" s="32">
        <f t="shared" si="21"/>
        <v>73.63636363636363</v>
      </c>
    </row>
    <row r="181" spans="1:23" ht="71.25" hidden="1">
      <c r="A181" s="55"/>
      <c r="B181" s="62" t="s">
        <v>209</v>
      </c>
      <c r="C181" s="32"/>
      <c r="D181" s="32"/>
      <c r="E181" s="32"/>
      <c r="F181" s="20"/>
      <c r="G181" s="32"/>
      <c r="H181" s="20"/>
      <c r="I181" s="32"/>
      <c r="J181" s="20"/>
      <c r="K181" s="33"/>
      <c r="L181" s="32"/>
      <c r="M181" s="32"/>
      <c r="N181" s="20"/>
      <c r="O181" s="33"/>
      <c r="P181" s="32">
        <v>16087</v>
      </c>
      <c r="Q181" s="32">
        <f t="shared" si="22"/>
        <v>16087</v>
      </c>
      <c r="R181" s="32"/>
      <c r="S181" s="32">
        <f t="shared" si="23"/>
        <v>16087</v>
      </c>
      <c r="T181" s="20">
        <v>-16087</v>
      </c>
      <c r="U181" s="32">
        <f t="shared" si="29"/>
        <v>0</v>
      </c>
      <c r="V181" s="20"/>
      <c r="W181" s="32" t="e">
        <f t="shared" si="21"/>
        <v>#DIV/0!</v>
      </c>
    </row>
    <row r="182" spans="1:23" ht="70.5" customHeight="1">
      <c r="A182" s="55"/>
      <c r="B182" s="62" t="s">
        <v>210</v>
      </c>
      <c r="C182" s="32"/>
      <c r="D182" s="32"/>
      <c r="E182" s="32"/>
      <c r="F182" s="20"/>
      <c r="G182" s="32"/>
      <c r="H182" s="20"/>
      <c r="I182" s="32"/>
      <c r="J182" s="20"/>
      <c r="K182" s="33"/>
      <c r="L182" s="32"/>
      <c r="M182" s="32"/>
      <c r="N182" s="20"/>
      <c r="O182" s="33"/>
      <c r="P182" s="32">
        <v>12375</v>
      </c>
      <c r="Q182" s="32">
        <f t="shared" si="22"/>
        <v>12375</v>
      </c>
      <c r="R182" s="32"/>
      <c r="S182" s="32">
        <f t="shared" si="23"/>
        <v>12375</v>
      </c>
      <c r="T182" s="20">
        <v>21036</v>
      </c>
      <c r="U182" s="32">
        <f t="shared" si="29"/>
        <v>33411</v>
      </c>
      <c r="V182" s="20"/>
      <c r="W182" s="32"/>
    </row>
    <row r="183" spans="1:23" ht="87.75" customHeight="1">
      <c r="A183" s="55"/>
      <c r="B183" s="68" t="s">
        <v>219</v>
      </c>
      <c r="C183" s="32"/>
      <c r="D183" s="32"/>
      <c r="E183" s="32"/>
      <c r="F183" s="20"/>
      <c r="G183" s="32"/>
      <c r="H183" s="20"/>
      <c r="I183" s="32"/>
      <c r="J183" s="20"/>
      <c r="K183" s="33"/>
      <c r="L183" s="32"/>
      <c r="M183" s="32"/>
      <c r="N183" s="20"/>
      <c r="O183" s="33"/>
      <c r="P183" s="32"/>
      <c r="Q183" s="32"/>
      <c r="R183" s="32"/>
      <c r="S183" s="32"/>
      <c r="T183" s="20">
        <v>34</v>
      </c>
      <c r="U183" s="32">
        <f t="shared" si="29"/>
        <v>34</v>
      </c>
      <c r="V183" s="20">
        <v>33.7</v>
      </c>
      <c r="W183" s="32">
        <f t="shared" si="21"/>
        <v>99.11764705882354</v>
      </c>
    </row>
    <row r="184" spans="1:23" ht="72" customHeight="1">
      <c r="A184" s="55"/>
      <c r="B184" s="69" t="s">
        <v>220</v>
      </c>
      <c r="C184" s="32"/>
      <c r="D184" s="32"/>
      <c r="E184" s="32"/>
      <c r="F184" s="20"/>
      <c r="G184" s="32"/>
      <c r="H184" s="20"/>
      <c r="I184" s="32"/>
      <c r="J184" s="20"/>
      <c r="K184" s="33"/>
      <c r="L184" s="32"/>
      <c r="M184" s="32"/>
      <c r="N184" s="20"/>
      <c r="O184" s="33"/>
      <c r="P184" s="32"/>
      <c r="Q184" s="32"/>
      <c r="R184" s="32"/>
      <c r="S184" s="32"/>
      <c r="T184" s="20">
        <v>90</v>
      </c>
      <c r="U184" s="32">
        <f t="shared" si="29"/>
        <v>90</v>
      </c>
      <c r="V184" s="20"/>
      <c r="W184" s="32"/>
    </row>
    <row r="185" spans="1:23" s="13" customFormat="1" ht="15">
      <c r="A185" s="48" t="s">
        <v>28</v>
      </c>
      <c r="B185" s="34" t="s">
        <v>102</v>
      </c>
      <c r="C185" s="26">
        <f>C186</f>
        <v>38422</v>
      </c>
      <c r="D185" s="26" t="e">
        <f>D186</f>
        <v>#REF!</v>
      </c>
      <c r="E185" s="26" t="e">
        <f>E186</f>
        <v>#REF!</v>
      </c>
      <c r="F185" s="26">
        <f>F186</f>
        <v>0</v>
      </c>
      <c r="G185" s="26">
        <f t="shared" si="27"/>
        <v>38422</v>
      </c>
      <c r="H185" s="45"/>
      <c r="I185" s="33">
        <f t="shared" si="28"/>
        <v>38422</v>
      </c>
      <c r="J185" s="45"/>
      <c r="K185" s="26">
        <f t="shared" si="24"/>
        <v>38422</v>
      </c>
      <c r="L185" s="33"/>
      <c r="M185" s="26">
        <f t="shared" si="25"/>
        <v>38422</v>
      </c>
      <c r="N185" s="45"/>
      <c r="O185" s="26">
        <f t="shared" si="26"/>
        <v>38422</v>
      </c>
      <c r="P185" s="45"/>
      <c r="Q185" s="33">
        <f t="shared" si="22"/>
        <v>38422</v>
      </c>
      <c r="R185" s="33"/>
      <c r="S185" s="26">
        <f t="shared" si="23"/>
        <v>38422</v>
      </c>
      <c r="T185" s="35">
        <f>T186</f>
        <v>118688</v>
      </c>
      <c r="U185" s="26">
        <f t="shared" si="29"/>
        <v>157110</v>
      </c>
      <c r="V185" s="26">
        <f>V186</f>
        <v>20956.199999999997</v>
      </c>
      <c r="W185" s="26">
        <f t="shared" si="21"/>
        <v>13.338552606454074</v>
      </c>
    </row>
    <row r="186" spans="1:23" s="13" customFormat="1" ht="73.5" customHeight="1">
      <c r="A186" s="48" t="s">
        <v>103</v>
      </c>
      <c r="B186" s="34" t="s">
        <v>104</v>
      </c>
      <c r="C186" s="26">
        <f>C188+C189+C190+C192+C194</f>
        <v>38422</v>
      </c>
      <c r="D186" s="26" t="e">
        <f>D188+D189+#REF!+D190+D191+D192+D193+D194+D196</f>
        <v>#REF!</v>
      </c>
      <c r="E186" s="26" t="e">
        <f>E188+E189+#REF!+E190+E191+E192+E193+E194+E196</f>
        <v>#REF!</v>
      </c>
      <c r="F186" s="26">
        <f>F188+F189+F190+F192+F194</f>
        <v>0</v>
      </c>
      <c r="G186" s="26">
        <f t="shared" si="27"/>
        <v>38422</v>
      </c>
      <c r="H186" s="45"/>
      <c r="I186" s="33">
        <f t="shared" si="28"/>
        <v>38422</v>
      </c>
      <c r="J186" s="45"/>
      <c r="K186" s="26">
        <f t="shared" si="24"/>
        <v>38422</v>
      </c>
      <c r="L186" s="33"/>
      <c r="M186" s="26">
        <f t="shared" si="25"/>
        <v>38422</v>
      </c>
      <c r="N186" s="45"/>
      <c r="O186" s="26">
        <f t="shared" si="26"/>
        <v>38422</v>
      </c>
      <c r="P186" s="45"/>
      <c r="Q186" s="33">
        <f t="shared" si="22"/>
        <v>38422</v>
      </c>
      <c r="R186" s="33"/>
      <c r="S186" s="26">
        <f t="shared" si="23"/>
        <v>38422</v>
      </c>
      <c r="T186" s="35">
        <f>T188+T189+T190+T192+T194+T195</f>
        <v>118688</v>
      </c>
      <c r="U186" s="26">
        <f t="shared" si="29"/>
        <v>157110</v>
      </c>
      <c r="V186" s="26">
        <f>V188+V189+V190+V192+V193+V194+V195</f>
        <v>20956.199999999997</v>
      </c>
      <c r="W186" s="26">
        <f t="shared" si="21"/>
        <v>13.338552606454074</v>
      </c>
    </row>
    <row r="187" spans="1:23" ht="15">
      <c r="A187" s="50"/>
      <c r="B187" s="70" t="s">
        <v>51</v>
      </c>
      <c r="C187" s="20"/>
      <c r="D187" s="20"/>
      <c r="E187" s="20"/>
      <c r="F187" s="20"/>
      <c r="G187" s="32"/>
      <c r="H187" s="20"/>
      <c r="I187" s="32"/>
      <c r="J187" s="20"/>
      <c r="K187" s="33"/>
      <c r="L187" s="32"/>
      <c r="M187" s="32"/>
      <c r="N187" s="20"/>
      <c r="O187" s="26"/>
      <c r="P187" s="20"/>
      <c r="Q187" s="32"/>
      <c r="R187" s="32"/>
      <c r="S187" s="32"/>
      <c r="T187" s="20"/>
      <c r="U187" s="32"/>
      <c r="V187" s="20"/>
      <c r="W187" s="32"/>
    </row>
    <row r="188" spans="1:23" ht="47.25" customHeight="1">
      <c r="A188" s="50"/>
      <c r="B188" s="44" t="s">
        <v>189</v>
      </c>
      <c r="C188" s="32">
        <v>21090</v>
      </c>
      <c r="D188" s="20"/>
      <c r="E188" s="20"/>
      <c r="F188" s="20"/>
      <c r="G188" s="32">
        <f t="shared" si="27"/>
        <v>21090</v>
      </c>
      <c r="H188" s="20"/>
      <c r="I188" s="32">
        <f t="shared" si="28"/>
        <v>21090</v>
      </c>
      <c r="J188" s="20"/>
      <c r="K188" s="33">
        <f t="shared" si="24"/>
        <v>21090</v>
      </c>
      <c r="L188" s="32"/>
      <c r="M188" s="32">
        <f t="shared" si="25"/>
        <v>21090</v>
      </c>
      <c r="N188" s="20"/>
      <c r="O188" s="33">
        <f t="shared" si="26"/>
        <v>21090</v>
      </c>
      <c r="P188" s="20"/>
      <c r="Q188" s="32">
        <f t="shared" si="22"/>
        <v>21090</v>
      </c>
      <c r="R188" s="32"/>
      <c r="S188" s="32">
        <f t="shared" si="23"/>
        <v>21090</v>
      </c>
      <c r="T188" s="20"/>
      <c r="U188" s="32">
        <f t="shared" si="29"/>
        <v>21090</v>
      </c>
      <c r="V188" s="32">
        <v>15210</v>
      </c>
      <c r="W188" s="32">
        <f t="shared" si="21"/>
        <v>72.11948790896159</v>
      </c>
    </row>
    <row r="189" spans="1:23" ht="28.5">
      <c r="A189" s="50"/>
      <c r="B189" s="44" t="s">
        <v>188</v>
      </c>
      <c r="C189" s="32">
        <v>4347</v>
      </c>
      <c r="D189" s="20"/>
      <c r="E189" s="20"/>
      <c r="F189" s="20"/>
      <c r="G189" s="32">
        <f t="shared" si="27"/>
        <v>4347</v>
      </c>
      <c r="H189" s="20"/>
      <c r="I189" s="32">
        <f t="shared" si="28"/>
        <v>4347</v>
      </c>
      <c r="J189" s="20"/>
      <c r="K189" s="33">
        <f t="shared" si="24"/>
        <v>4347</v>
      </c>
      <c r="L189" s="32"/>
      <c r="M189" s="32">
        <f t="shared" si="25"/>
        <v>4347</v>
      </c>
      <c r="N189" s="20"/>
      <c r="O189" s="33">
        <f t="shared" si="26"/>
        <v>4347</v>
      </c>
      <c r="P189" s="20"/>
      <c r="Q189" s="32">
        <f t="shared" si="22"/>
        <v>4347</v>
      </c>
      <c r="R189" s="32"/>
      <c r="S189" s="32">
        <f t="shared" si="23"/>
        <v>4347</v>
      </c>
      <c r="T189" s="20"/>
      <c r="U189" s="32">
        <f t="shared" si="29"/>
        <v>4347</v>
      </c>
      <c r="V189" s="32">
        <v>2706</v>
      </c>
      <c r="W189" s="32">
        <f t="shared" si="21"/>
        <v>62.24982746721878</v>
      </c>
    </row>
    <row r="190" spans="1:23" ht="60" customHeight="1">
      <c r="A190" s="50"/>
      <c r="B190" s="44" t="s">
        <v>168</v>
      </c>
      <c r="C190" s="32">
        <v>550</v>
      </c>
      <c r="D190" s="32">
        <v>16250</v>
      </c>
      <c r="E190" s="32">
        <v>15370</v>
      </c>
      <c r="F190" s="20"/>
      <c r="G190" s="32">
        <f t="shared" si="27"/>
        <v>550</v>
      </c>
      <c r="H190" s="20"/>
      <c r="I190" s="32">
        <f t="shared" si="28"/>
        <v>550</v>
      </c>
      <c r="J190" s="20"/>
      <c r="K190" s="33">
        <f t="shared" si="24"/>
        <v>550</v>
      </c>
      <c r="L190" s="32"/>
      <c r="M190" s="32">
        <f t="shared" si="25"/>
        <v>550</v>
      </c>
      <c r="N190" s="20"/>
      <c r="O190" s="33">
        <f t="shared" si="26"/>
        <v>550</v>
      </c>
      <c r="P190" s="20"/>
      <c r="Q190" s="32">
        <f t="shared" si="22"/>
        <v>550</v>
      </c>
      <c r="R190" s="32"/>
      <c r="S190" s="32">
        <f t="shared" si="23"/>
        <v>550</v>
      </c>
      <c r="T190" s="20"/>
      <c r="U190" s="32">
        <f t="shared" si="29"/>
        <v>550</v>
      </c>
      <c r="V190" s="32">
        <v>220</v>
      </c>
      <c r="W190" s="32">
        <f t="shared" si="21"/>
        <v>40</v>
      </c>
    </row>
    <row r="191" spans="1:23" ht="42.75" hidden="1">
      <c r="A191" s="50"/>
      <c r="B191" s="44" t="s">
        <v>108</v>
      </c>
      <c r="C191" s="20"/>
      <c r="D191" s="20"/>
      <c r="E191" s="20"/>
      <c r="F191" s="20"/>
      <c r="G191" s="32">
        <f t="shared" si="27"/>
        <v>0</v>
      </c>
      <c r="H191" s="20"/>
      <c r="I191" s="32">
        <f t="shared" si="28"/>
        <v>0</v>
      </c>
      <c r="J191" s="20"/>
      <c r="K191" s="33">
        <f t="shared" si="24"/>
        <v>0</v>
      </c>
      <c r="L191" s="32"/>
      <c r="M191" s="32">
        <f t="shared" si="25"/>
        <v>0</v>
      </c>
      <c r="N191" s="20"/>
      <c r="O191" s="33">
        <f t="shared" si="26"/>
        <v>0</v>
      </c>
      <c r="P191" s="20"/>
      <c r="Q191" s="32">
        <f t="shared" si="22"/>
        <v>0</v>
      </c>
      <c r="R191" s="32"/>
      <c r="S191" s="32">
        <f t="shared" si="23"/>
        <v>0</v>
      </c>
      <c r="T191" s="20"/>
      <c r="U191" s="20"/>
      <c r="V191" s="20"/>
      <c r="W191" s="32" t="e">
        <f t="shared" si="21"/>
        <v>#DIV/0!</v>
      </c>
    </row>
    <row r="192" spans="1:23" ht="30" customHeight="1">
      <c r="A192" s="50"/>
      <c r="B192" s="44" t="s">
        <v>169</v>
      </c>
      <c r="C192" s="32">
        <v>9687</v>
      </c>
      <c r="D192" s="32">
        <v>9687</v>
      </c>
      <c r="E192" s="32">
        <v>9687</v>
      </c>
      <c r="F192" s="20"/>
      <c r="G192" s="32">
        <f t="shared" si="27"/>
        <v>9687</v>
      </c>
      <c r="H192" s="20"/>
      <c r="I192" s="32">
        <f t="shared" si="28"/>
        <v>9687</v>
      </c>
      <c r="J192" s="20"/>
      <c r="K192" s="33">
        <f t="shared" si="24"/>
        <v>9687</v>
      </c>
      <c r="L192" s="32"/>
      <c r="M192" s="32">
        <f t="shared" si="25"/>
        <v>9687</v>
      </c>
      <c r="N192" s="20"/>
      <c r="O192" s="33">
        <f t="shared" si="26"/>
        <v>9687</v>
      </c>
      <c r="P192" s="20"/>
      <c r="Q192" s="32">
        <f t="shared" si="22"/>
        <v>9687</v>
      </c>
      <c r="R192" s="32"/>
      <c r="S192" s="32">
        <f t="shared" si="23"/>
        <v>9687</v>
      </c>
      <c r="T192" s="20"/>
      <c r="U192" s="32">
        <f>S192+T192</f>
        <v>9687</v>
      </c>
      <c r="V192" s="20"/>
      <c r="W192" s="32"/>
    </row>
    <row r="193" spans="1:23" ht="29.25" customHeight="1">
      <c r="A193" s="50"/>
      <c r="B193" s="44" t="s">
        <v>234</v>
      </c>
      <c r="C193" s="20"/>
      <c r="D193" s="20"/>
      <c r="E193" s="20"/>
      <c r="F193" s="20"/>
      <c r="G193" s="32">
        <f t="shared" si="27"/>
        <v>0</v>
      </c>
      <c r="H193" s="20"/>
      <c r="I193" s="32">
        <f t="shared" si="28"/>
        <v>0</v>
      </c>
      <c r="J193" s="20"/>
      <c r="K193" s="33">
        <f t="shared" si="24"/>
        <v>0</v>
      </c>
      <c r="L193" s="32"/>
      <c r="M193" s="32">
        <f t="shared" si="25"/>
        <v>0</v>
      </c>
      <c r="N193" s="20"/>
      <c r="O193" s="33">
        <f t="shared" si="26"/>
        <v>0</v>
      </c>
      <c r="P193" s="20"/>
      <c r="Q193" s="32">
        <f t="shared" si="22"/>
        <v>0</v>
      </c>
      <c r="R193" s="32"/>
      <c r="S193" s="32">
        <f t="shared" si="23"/>
        <v>0</v>
      </c>
      <c r="T193" s="20"/>
      <c r="U193" s="20"/>
      <c r="V193" s="20">
        <v>422.8</v>
      </c>
      <c r="W193" s="32"/>
    </row>
    <row r="194" spans="1:23" ht="42.75">
      <c r="A194" s="50"/>
      <c r="B194" s="44" t="s">
        <v>109</v>
      </c>
      <c r="C194" s="32">
        <v>2748</v>
      </c>
      <c r="D194" s="32">
        <v>2748</v>
      </c>
      <c r="E194" s="32">
        <v>2748</v>
      </c>
      <c r="F194" s="20"/>
      <c r="G194" s="32">
        <f t="shared" si="27"/>
        <v>2748</v>
      </c>
      <c r="H194" s="20"/>
      <c r="I194" s="32">
        <f t="shared" si="28"/>
        <v>2748</v>
      </c>
      <c r="J194" s="20"/>
      <c r="K194" s="33">
        <f t="shared" si="24"/>
        <v>2748</v>
      </c>
      <c r="L194" s="32"/>
      <c r="M194" s="32">
        <f t="shared" si="25"/>
        <v>2748</v>
      </c>
      <c r="N194" s="20"/>
      <c r="O194" s="33">
        <f t="shared" si="26"/>
        <v>2748</v>
      </c>
      <c r="P194" s="20"/>
      <c r="Q194" s="32">
        <f t="shared" si="22"/>
        <v>2748</v>
      </c>
      <c r="R194" s="32"/>
      <c r="S194" s="32">
        <f t="shared" si="23"/>
        <v>2748</v>
      </c>
      <c r="T194" s="20"/>
      <c r="U194" s="32">
        <f>S194+T194</f>
        <v>2748</v>
      </c>
      <c r="V194" s="20">
        <v>419.8</v>
      </c>
      <c r="W194" s="32">
        <f t="shared" si="21"/>
        <v>15.276564774381368</v>
      </c>
    </row>
    <row r="195" spans="1:23" ht="59.25" customHeight="1">
      <c r="A195" s="50"/>
      <c r="B195" s="59" t="s">
        <v>221</v>
      </c>
      <c r="C195" s="32"/>
      <c r="D195" s="32"/>
      <c r="E195" s="32"/>
      <c r="F195" s="20"/>
      <c r="G195" s="32"/>
      <c r="H195" s="20"/>
      <c r="I195" s="32"/>
      <c r="J195" s="20"/>
      <c r="K195" s="33"/>
      <c r="L195" s="32"/>
      <c r="M195" s="32"/>
      <c r="N195" s="20"/>
      <c r="O195" s="33"/>
      <c r="P195" s="20"/>
      <c r="Q195" s="32"/>
      <c r="R195" s="32"/>
      <c r="S195" s="32"/>
      <c r="T195" s="20">
        <v>118688</v>
      </c>
      <c r="U195" s="32">
        <f>S195+T195</f>
        <v>118688</v>
      </c>
      <c r="V195" s="20">
        <v>1977.6</v>
      </c>
      <c r="W195" s="32">
        <f t="shared" si="21"/>
        <v>1.6662173092477757</v>
      </c>
    </row>
    <row r="196" spans="1:23" ht="30.75" customHeight="1" hidden="1">
      <c r="A196" s="50"/>
      <c r="B196" s="44" t="s">
        <v>170</v>
      </c>
      <c r="C196" s="20"/>
      <c r="D196" s="20"/>
      <c r="E196" s="20"/>
      <c r="F196" s="20"/>
      <c r="G196" s="32">
        <f t="shared" si="27"/>
        <v>0</v>
      </c>
      <c r="H196" s="20"/>
      <c r="I196" s="20">
        <f t="shared" si="28"/>
        <v>0</v>
      </c>
      <c r="J196" s="20"/>
      <c r="K196" s="26">
        <f t="shared" si="24"/>
        <v>0</v>
      </c>
      <c r="L196" s="32"/>
      <c r="M196" s="32">
        <f t="shared" si="25"/>
        <v>0</v>
      </c>
      <c r="N196" s="20"/>
      <c r="O196" s="26">
        <f t="shared" si="26"/>
        <v>0</v>
      </c>
      <c r="P196" s="20"/>
      <c r="Q196" s="32">
        <f t="shared" si="22"/>
        <v>0</v>
      </c>
      <c r="R196" s="32"/>
      <c r="S196" s="32">
        <f t="shared" si="23"/>
        <v>0</v>
      </c>
      <c r="T196" s="20"/>
      <c r="U196" s="20"/>
      <c r="V196" s="20"/>
      <c r="W196" s="32" t="e">
        <f t="shared" si="21"/>
        <v>#DIV/0!</v>
      </c>
    </row>
    <row r="197" spans="1:23" s="19" customFormat="1" ht="15.75">
      <c r="A197" s="73" t="s">
        <v>173</v>
      </c>
      <c r="B197" s="73"/>
      <c r="C197" s="17">
        <f>C10+C73</f>
        <v>2888761.7</v>
      </c>
      <c r="D197" s="17" t="e">
        <f>D10+D73</f>
        <v>#REF!</v>
      </c>
      <c r="E197" s="17" t="e">
        <f>E10+E73</f>
        <v>#REF!</v>
      </c>
      <c r="F197" s="17">
        <f>F10+F73</f>
        <v>114997</v>
      </c>
      <c r="G197" s="17">
        <f t="shared" si="27"/>
        <v>3003758.7</v>
      </c>
      <c r="H197" s="17">
        <f>H10+H73</f>
        <v>10983</v>
      </c>
      <c r="I197" s="18">
        <f t="shared" si="28"/>
        <v>3014741.7</v>
      </c>
      <c r="J197" s="17">
        <f>J73</f>
        <v>88000</v>
      </c>
      <c r="K197" s="17">
        <f t="shared" si="24"/>
        <v>3102741.7</v>
      </c>
      <c r="L197" s="17">
        <f>L10+L73</f>
        <v>155185.3</v>
      </c>
      <c r="M197" s="17">
        <f t="shared" si="25"/>
        <v>3257927</v>
      </c>
      <c r="N197" s="18">
        <f>N10+N73</f>
        <v>67712.6</v>
      </c>
      <c r="O197" s="17">
        <f t="shared" si="26"/>
        <v>3325639.6</v>
      </c>
      <c r="P197" s="17">
        <f>P10+P73</f>
        <v>214225.5</v>
      </c>
      <c r="Q197" s="17">
        <f t="shared" si="22"/>
        <v>3539865.1</v>
      </c>
      <c r="R197" s="17">
        <f>R10+R73</f>
        <v>24129.1</v>
      </c>
      <c r="S197" s="17">
        <f t="shared" si="23"/>
        <v>3563994.2</v>
      </c>
      <c r="T197" s="17">
        <f>T10+T73</f>
        <v>242726.7</v>
      </c>
      <c r="U197" s="17">
        <f>S197+T197</f>
        <v>3806720.9000000004</v>
      </c>
      <c r="V197" s="17">
        <f>V10+V73</f>
        <v>2173488.3999999994</v>
      </c>
      <c r="W197" s="17">
        <f t="shared" si="21"/>
        <v>57.096079725729275</v>
      </c>
    </row>
    <row r="198" spans="2:13" ht="24" customHeight="1">
      <c r="B198" s="12"/>
      <c r="G198" s="11"/>
      <c r="L198" s="11"/>
      <c r="M198" s="11"/>
    </row>
    <row r="199" spans="1:23" ht="29.25" customHeight="1">
      <c r="A199" s="71" t="s">
        <v>226</v>
      </c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</row>
    <row r="200" spans="2:13" ht="12.75">
      <c r="B200" s="12"/>
      <c r="G200" s="11"/>
      <c r="L200" s="11"/>
      <c r="M200" s="11"/>
    </row>
    <row r="201" spans="2:13" ht="12.75">
      <c r="B201" s="12"/>
      <c r="G201" s="11"/>
      <c r="L201" s="11"/>
      <c r="M201" s="11"/>
    </row>
    <row r="202" spans="2:13" ht="12.75">
      <c r="B202" s="12"/>
      <c r="G202" s="11"/>
      <c r="L202" s="11"/>
      <c r="M202" s="11"/>
    </row>
    <row r="203" spans="2:13" ht="12.75">
      <c r="B203" s="12"/>
      <c r="G203" s="11"/>
      <c r="L203" s="11"/>
      <c r="M203" s="11"/>
    </row>
    <row r="204" spans="2:13" ht="12.75">
      <c r="B204" s="12"/>
      <c r="L204" s="11"/>
      <c r="M204" s="11"/>
    </row>
    <row r="205" spans="2:13" ht="12.75">
      <c r="B205" s="12"/>
      <c r="L205" s="11"/>
      <c r="M205" s="11"/>
    </row>
    <row r="206" spans="2:13" ht="12.75">
      <c r="B206" s="12"/>
      <c r="L206" s="11"/>
      <c r="M206" s="11"/>
    </row>
    <row r="207" spans="2:13" ht="12.75">
      <c r="B207" s="12"/>
      <c r="L207" s="11"/>
      <c r="M207" s="11"/>
    </row>
    <row r="208" spans="2:13" ht="12.75">
      <c r="B208" s="12"/>
      <c r="L208" s="11"/>
      <c r="M208" s="11"/>
    </row>
    <row r="209" spans="2:13" ht="12.75">
      <c r="B209" s="12"/>
      <c r="L209" s="11"/>
      <c r="M209" s="11"/>
    </row>
    <row r="210" spans="2:13" ht="12.75">
      <c r="B210" s="12"/>
      <c r="L210" s="11"/>
      <c r="M210" s="11"/>
    </row>
    <row r="211" spans="2:13" ht="12.75">
      <c r="B211" s="12"/>
      <c r="L211" s="11"/>
      <c r="M211" s="11"/>
    </row>
    <row r="212" spans="2:13" ht="12.75">
      <c r="B212" s="12"/>
      <c r="L212" s="11"/>
      <c r="M212" s="11"/>
    </row>
    <row r="213" spans="2:13" ht="12.75">
      <c r="B213" s="12"/>
      <c r="L213" s="11"/>
      <c r="M213" s="11"/>
    </row>
    <row r="214" spans="2:13" ht="12.75">
      <c r="B214" s="12"/>
      <c r="L214" s="11"/>
      <c r="M214" s="11"/>
    </row>
    <row r="215" spans="2:13" ht="12.75">
      <c r="B215" s="12"/>
      <c r="L215" s="11"/>
      <c r="M215" s="11"/>
    </row>
    <row r="216" spans="2:13" ht="12.75">
      <c r="B216" s="12"/>
      <c r="L216" s="11"/>
      <c r="M216" s="11"/>
    </row>
    <row r="217" spans="2:13" ht="12.75">
      <c r="B217" s="12"/>
      <c r="L217" s="11"/>
      <c r="M217" s="11"/>
    </row>
    <row r="218" spans="2:13" ht="12.75">
      <c r="B218" s="12"/>
      <c r="L218" s="11"/>
      <c r="M218" s="11"/>
    </row>
    <row r="219" spans="2:13" ht="12.75">
      <c r="B219" s="12"/>
      <c r="L219" s="11"/>
      <c r="M219" s="11"/>
    </row>
    <row r="220" spans="2:13" ht="12.75">
      <c r="B220" s="12"/>
      <c r="L220" s="11"/>
      <c r="M220" s="11"/>
    </row>
    <row r="221" spans="2:13" ht="12.75">
      <c r="B221" s="12"/>
      <c r="L221" s="11"/>
      <c r="M221" s="11"/>
    </row>
    <row r="222" spans="2:13" ht="12.75">
      <c r="B222" s="12"/>
      <c r="L222" s="11"/>
      <c r="M222" s="11"/>
    </row>
    <row r="223" spans="2:13" ht="12.75">
      <c r="B223" s="12"/>
      <c r="L223" s="11"/>
      <c r="M223" s="11"/>
    </row>
    <row r="224" spans="2:13" ht="12.75">
      <c r="B224" s="12"/>
      <c r="L224" s="11"/>
      <c r="M224" s="11"/>
    </row>
    <row r="225" spans="2:13" ht="12.75">
      <c r="B225" s="12"/>
      <c r="L225" s="11"/>
      <c r="M225" s="11"/>
    </row>
    <row r="226" spans="2:13" ht="12.75">
      <c r="B226" s="12"/>
      <c r="L226" s="11"/>
      <c r="M226" s="11"/>
    </row>
    <row r="227" spans="2:13" ht="12.75">
      <c r="B227" s="12"/>
      <c r="L227" s="11"/>
      <c r="M227" s="11"/>
    </row>
    <row r="228" spans="2:13" ht="12.75">
      <c r="B228" s="12"/>
      <c r="L228" s="11"/>
      <c r="M228" s="11"/>
    </row>
    <row r="229" spans="2:13" ht="12.75">
      <c r="B229" s="12"/>
      <c r="L229" s="11"/>
      <c r="M229" s="11"/>
    </row>
    <row r="230" spans="2:13" ht="12.75">
      <c r="B230" s="12"/>
      <c r="L230" s="11"/>
      <c r="M230" s="11"/>
    </row>
    <row r="231" spans="2:13" ht="12.75">
      <c r="B231" s="12"/>
      <c r="L231" s="11"/>
      <c r="M231" s="11"/>
    </row>
    <row r="232" spans="2:13" ht="12.75">
      <c r="B232" s="12"/>
      <c r="L232" s="11"/>
      <c r="M232" s="11"/>
    </row>
    <row r="233" spans="2:13" ht="12.75">
      <c r="B233" s="12"/>
      <c r="L233" s="11"/>
      <c r="M233" s="11"/>
    </row>
    <row r="234" spans="2:13" ht="12.75">
      <c r="B234" s="12"/>
      <c r="L234" s="11"/>
      <c r="M234" s="11"/>
    </row>
    <row r="235" spans="2:13" ht="12.75">
      <c r="B235" s="12"/>
      <c r="L235" s="11"/>
      <c r="M235" s="11"/>
    </row>
    <row r="236" spans="2:13" ht="12.75">
      <c r="B236" s="12"/>
      <c r="L236" s="11"/>
      <c r="M236" s="11"/>
    </row>
    <row r="237" spans="2:13" ht="12.75">
      <c r="B237" s="12"/>
      <c r="L237" s="11"/>
      <c r="M237" s="11"/>
    </row>
    <row r="238" spans="2:13" ht="12.75">
      <c r="B238" s="12"/>
      <c r="L238" s="11"/>
      <c r="M238" s="11"/>
    </row>
    <row r="239" spans="2:13" ht="12.75">
      <c r="B239" s="12"/>
      <c r="L239" s="11"/>
      <c r="M239" s="11"/>
    </row>
    <row r="240" spans="2:13" ht="12.75">
      <c r="B240" s="12"/>
      <c r="L240" s="11"/>
      <c r="M240" s="11"/>
    </row>
    <row r="241" spans="2:13" ht="12.75">
      <c r="B241" s="12"/>
      <c r="L241" s="11"/>
      <c r="M241" s="11"/>
    </row>
    <row r="242" spans="2:13" ht="12.75">
      <c r="B242" s="12"/>
      <c r="L242" s="11"/>
      <c r="M242" s="11"/>
    </row>
    <row r="243" spans="2:13" ht="12.75">
      <c r="B243" s="12"/>
      <c r="L243" s="11"/>
      <c r="M243" s="11"/>
    </row>
    <row r="244" spans="2:13" ht="12.75">
      <c r="B244" s="12"/>
      <c r="L244" s="11"/>
      <c r="M244" s="11"/>
    </row>
    <row r="245" spans="2:13" ht="12.75">
      <c r="B245" s="12"/>
      <c r="L245" s="11"/>
      <c r="M245" s="11"/>
    </row>
    <row r="246" spans="2:13" ht="12.75">
      <c r="B246" s="12"/>
      <c r="L246" s="11"/>
      <c r="M246" s="11"/>
    </row>
    <row r="247" spans="2:13" ht="12.75">
      <c r="B247" s="12"/>
      <c r="L247" s="11"/>
      <c r="M247" s="11"/>
    </row>
    <row r="248" spans="2:13" ht="12.75">
      <c r="B248" s="12"/>
      <c r="L248" s="11"/>
      <c r="M248" s="11"/>
    </row>
    <row r="249" spans="2:13" ht="12.75">
      <c r="B249" s="12"/>
      <c r="L249" s="11"/>
      <c r="M249" s="11"/>
    </row>
    <row r="250" spans="2:13" ht="12.75">
      <c r="B250" s="12"/>
      <c r="L250" s="11"/>
      <c r="M250" s="11"/>
    </row>
    <row r="251" spans="2:13" ht="12.75">
      <c r="B251" s="12"/>
      <c r="L251" s="11"/>
      <c r="M251" s="11"/>
    </row>
    <row r="252" spans="2:13" ht="12.75">
      <c r="B252" s="12"/>
      <c r="L252" s="11"/>
      <c r="M252" s="11"/>
    </row>
    <row r="253" spans="2:13" ht="12.75">
      <c r="B253" s="12"/>
      <c r="L253" s="11"/>
      <c r="M253" s="11"/>
    </row>
    <row r="254" spans="2:13" ht="12.75">
      <c r="B254" s="12"/>
      <c r="L254" s="11"/>
      <c r="M254" s="11"/>
    </row>
    <row r="255" spans="2:13" ht="12.75">
      <c r="B255" s="12"/>
      <c r="L255" s="11"/>
      <c r="M255" s="11"/>
    </row>
    <row r="256" spans="2:13" ht="12.75">
      <c r="B256" s="12"/>
      <c r="L256" s="11"/>
      <c r="M256" s="11"/>
    </row>
    <row r="257" spans="2:13" ht="12.75">
      <c r="B257" s="12"/>
      <c r="L257" s="11"/>
      <c r="M257" s="11"/>
    </row>
    <row r="258" spans="2:13" ht="12.75">
      <c r="B258" s="12"/>
      <c r="L258" s="11"/>
      <c r="M258" s="11"/>
    </row>
    <row r="259" spans="2:13" ht="12.75">
      <c r="B259" s="12"/>
      <c r="L259" s="11"/>
      <c r="M259" s="11"/>
    </row>
    <row r="260" spans="2:13" ht="12.75">
      <c r="B260" s="12"/>
      <c r="L260" s="11"/>
      <c r="M260" s="11"/>
    </row>
    <row r="261" spans="2:13" ht="12.75">
      <c r="B261" s="12"/>
      <c r="L261" s="11"/>
      <c r="M261" s="11"/>
    </row>
    <row r="262" spans="2:13" ht="12.75">
      <c r="B262" s="12"/>
      <c r="L262" s="11"/>
      <c r="M262" s="11"/>
    </row>
    <row r="263" spans="2:13" ht="12.75">
      <c r="B263" s="12"/>
      <c r="L263" s="11"/>
      <c r="M263" s="11"/>
    </row>
    <row r="264" spans="2:13" ht="12.75">
      <c r="B264" s="12"/>
      <c r="L264" s="11"/>
      <c r="M264" s="11"/>
    </row>
    <row r="265" spans="2:13" ht="12.75">
      <c r="B265" s="12"/>
      <c r="L265" s="11"/>
      <c r="M265" s="11"/>
    </row>
    <row r="266" spans="2:13" ht="12.75">
      <c r="B266" s="12"/>
      <c r="L266" s="11"/>
      <c r="M266" s="11"/>
    </row>
    <row r="267" spans="2:13" ht="12.75">
      <c r="B267" s="12"/>
      <c r="L267" s="11"/>
      <c r="M267" s="11"/>
    </row>
    <row r="268" spans="2:13" ht="12.75">
      <c r="B268" s="12"/>
      <c r="L268" s="11"/>
      <c r="M268" s="11"/>
    </row>
    <row r="269" spans="2:13" ht="12.75">
      <c r="B269" s="12"/>
      <c r="L269" s="11"/>
      <c r="M269" s="11"/>
    </row>
    <row r="270" spans="2:13" ht="12.75">
      <c r="B270" s="12"/>
      <c r="L270" s="11"/>
      <c r="M270" s="11"/>
    </row>
    <row r="271" spans="2:13" ht="12.75">
      <c r="B271" s="12"/>
      <c r="L271" s="11"/>
      <c r="M271" s="11"/>
    </row>
    <row r="272" spans="2:13" ht="12.75">
      <c r="B272" s="12"/>
      <c r="L272" s="11"/>
      <c r="M272" s="11"/>
    </row>
    <row r="273" spans="2:13" ht="12.75">
      <c r="B273" s="12"/>
      <c r="L273" s="11"/>
      <c r="M273" s="11"/>
    </row>
    <row r="274" spans="2:13" ht="12.75">
      <c r="B274" s="12"/>
      <c r="L274" s="11"/>
      <c r="M274" s="11"/>
    </row>
    <row r="275" spans="2:13" ht="12.75">
      <c r="B275" s="12"/>
      <c r="L275" s="11"/>
      <c r="M275" s="11"/>
    </row>
    <row r="276" spans="2:13" ht="12.75">
      <c r="B276" s="12"/>
      <c r="L276" s="11"/>
      <c r="M276" s="11"/>
    </row>
    <row r="277" spans="2:13" ht="12.75">
      <c r="B277" s="12"/>
      <c r="L277" s="11"/>
      <c r="M277" s="11"/>
    </row>
    <row r="278" spans="2:13" ht="12.75">
      <c r="B278" s="12"/>
      <c r="L278" s="11"/>
      <c r="M278" s="11"/>
    </row>
    <row r="279" spans="2:13" ht="12.75">
      <c r="B279" s="12"/>
      <c r="L279" s="11"/>
      <c r="M279" s="11"/>
    </row>
    <row r="280" spans="2:13" ht="12.75">
      <c r="B280" s="12"/>
      <c r="L280" s="11"/>
      <c r="M280" s="11"/>
    </row>
    <row r="281" spans="2:13" ht="12.75">
      <c r="B281" s="12"/>
      <c r="L281" s="11"/>
      <c r="M281" s="11"/>
    </row>
    <row r="282" spans="2:13" ht="12.75">
      <c r="B282" s="12"/>
      <c r="L282" s="11"/>
      <c r="M282" s="11"/>
    </row>
    <row r="283" spans="2:13" ht="12.75">
      <c r="B283" s="12"/>
      <c r="L283" s="11"/>
      <c r="M283" s="11"/>
    </row>
    <row r="284" spans="2:13" ht="12.75">
      <c r="B284" s="12"/>
      <c r="L284" s="11"/>
      <c r="M284" s="11"/>
    </row>
    <row r="285" spans="2:13" ht="12.75">
      <c r="B285" s="12"/>
      <c r="L285" s="11"/>
      <c r="M285" s="11"/>
    </row>
    <row r="286" spans="2:13" ht="12.75">
      <c r="B286" s="12"/>
      <c r="L286" s="11"/>
      <c r="M286" s="11"/>
    </row>
    <row r="287" spans="2:13" ht="12.75">
      <c r="B287" s="12"/>
      <c r="L287" s="11"/>
      <c r="M287" s="11"/>
    </row>
    <row r="288" spans="2:13" ht="12.75">
      <c r="B288" s="12"/>
      <c r="L288" s="11"/>
      <c r="M288" s="11"/>
    </row>
    <row r="289" spans="2:13" ht="12.75">
      <c r="B289" s="12"/>
      <c r="L289" s="11"/>
      <c r="M289" s="11"/>
    </row>
    <row r="290" spans="2:13" ht="12.75">
      <c r="B290" s="12"/>
      <c r="L290" s="11"/>
      <c r="M290" s="11"/>
    </row>
    <row r="291" spans="2:13" ht="12.75">
      <c r="B291" s="12"/>
      <c r="L291" s="11"/>
      <c r="M291" s="11"/>
    </row>
    <row r="292" spans="2:13" ht="12.75">
      <c r="B292" s="12"/>
      <c r="L292" s="11"/>
      <c r="M292" s="11"/>
    </row>
    <row r="293" spans="2:13" ht="12.75">
      <c r="B293" s="12"/>
      <c r="L293" s="11"/>
      <c r="M293" s="11"/>
    </row>
    <row r="294" spans="2:13" ht="12.75">
      <c r="B294" s="12"/>
      <c r="L294" s="11"/>
      <c r="M294" s="11"/>
    </row>
    <row r="295" spans="2:13" ht="12.75">
      <c r="B295" s="12"/>
      <c r="L295" s="11"/>
      <c r="M295" s="11"/>
    </row>
    <row r="296" spans="2:13" ht="12.75">
      <c r="B296" s="12"/>
      <c r="L296" s="11"/>
      <c r="M296" s="11"/>
    </row>
    <row r="297" spans="2:13" ht="12.75">
      <c r="B297" s="12"/>
      <c r="L297" s="11"/>
      <c r="M297" s="11"/>
    </row>
    <row r="298" spans="2:13" ht="12.75">
      <c r="B298" s="12"/>
      <c r="L298" s="11"/>
      <c r="M298" s="11"/>
    </row>
    <row r="299" spans="2:13" ht="12.75">
      <c r="B299" s="12"/>
      <c r="L299" s="11"/>
      <c r="M299" s="11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ht="12.75">
      <c r="B307" s="12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</sheetData>
  <sheetProtection/>
  <mergeCells count="8">
    <mergeCell ref="A199:W199"/>
    <mergeCell ref="A1:Q1"/>
    <mergeCell ref="A197:B197"/>
    <mergeCell ref="A5:W5"/>
    <mergeCell ref="A6:W6"/>
    <mergeCell ref="U1:W1"/>
    <mergeCell ref="B2:W2"/>
    <mergeCell ref="B3:W3"/>
  </mergeCells>
  <printOptions/>
  <pageMargins left="0.47" right="0.26" top="0.2" bottom="0.4" header="0.17" footer="0.17"/>
  <pageSetup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dm.romanuk</cp:lastModifiedBy>
  <cp:lastPrinted>2011-10-26T04:51:22Z</cp:lastPrinted>
  <dcterms:created xsi:type="dcterms:W3CDTF">1996-10-08T23:32:33Z</dcterms:created>
  <dcterms:modified xsi:type="dcterms:W3CDTF">2011-10-26T09:15:09Z</dcterms:modified>
  <cp:category/>
  <cp:version/>
  <cp:contentType/>
  <cp:contentStatus/>
</cp:coreProperties>
</file>